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.davydov\Desktop\Обучение\MBA\Практикум 2\"/>
    </mc:Choice>
  </mc:AlternateContent>
  <bookViews>
    <workbookView xWindow="0" yWindow="0" windowWidth="17610" windowHeight="4440"/>
  </bookViews>
  <sheets>
    <sheet name="МИЕ" sheetId="3" r:id="rId1"/>
  </sheets>
  <calcPr calcId="162913"/>
</workbook>
</file>

<file path=xl/calcChain.xml><?xml version="1.0" encoding="utf-8"?>
<calcChain xmlns="http://schemas.openxmlformats.org/spreadsheetml/2006/main">
  <c r="B57" i="3" l="1"/>
  <c r="C8" i="3" l="1"/>
  <c r="D8" i="3"/>
  <c r="E8" i="3"/>
  <c r="F8" i="3"/>
  <c r="B8" i="3"/>
  <c r="G34" i="3" l="1"/>
  <c r="E34" i="3" s="1"/>
  <c r="B34" i="3" l="1"/>
  <c r="C34" i="3"/>
  <c r="D34" i="3"/>
  <c r="F34" i="3"/>
  <c r="B38" i="3" l="1"/>
  <c r="B36" i="3"/>
  <c r="B37" i="3"/>
  <c r="B35" i="3"/>
  <c r="C6" i="3" l="1"/>
  <c r="D6" i="3"/>
  <c r="E6" i="3"/>
  <c r="F6" i="3"/>
  <c r="B6" i="3"/>
  <c r="B22" i="3"/>
  <c r="B19" i="3"/>
  <c r="D22" i="3"/>
  <c r="E23" i="3" s="1"/>
  <c r="E22" i="3"/>
  <c r="F22" i="3"/>
  <c r="C22" i="3"/>
  <c r="D19" i="3"/>
  <c r="E20" i="3" s="1"/>
  <c r="E19" i="3"/>
  <c r="F19" i="3"/>
  <c r="C19" i="3"/>
  <c r="D20" i="3" l="1"/>
  <c r="D23" i="3"/>
  <c r="C23" i="3"/>
  <c r="F20" i="3"/>
  <c r="F23" i="3"/>
  <c r="B20" i="3"/>
  <c r="C20" i="3"/>
  <c r="B23" i="3"/>
  <c r="B24" i="3" l="1"/>
  <c r="C24" i="3"/>
  <c r="C33" i="3" s="1"/>
  <c r="C38" i="3" l="1"/>
  <c r="C31" i="3"/>
  <c r="C32" i="3"/>
  <c r="C30" i="3"/>
  <c r="D24" i="3"/>
  <c r="C37" i="3" l="1"/>
  <c r="C36" i="3"/>
  <c r="D33" i="3"/>
  <c r="D31" i="3"/>
  <c r="D36" i="3" s="1"/>
  <c r="D32" i="3"/>
  <c r="D37" i="3" s="1"/>
  <c r="D30" i="3"/>
  <c r="D35" i="3" s="1"/>
  <c r="C35" i="3"/>
  <c r="F24" i="3"/>
  <c r="E24" i="3"/>
  <c r="F33" i="3" l="1"/>
  <c r="F30" i="3"/>
  <c r="F31" i="3"/>
  <c r="F32" i="3"/>
  <c r="D38" i="3"/>
  <c r="E33" i="3"/>
  <c r="E38" i="3" s="1"/>
  <c r="E30" i="3"/>
  <c r="E31" i="3"/>
  <c r="B42" i="3" s="1"/>
  <c r="E32" i="3"/>
  <c r="E37" i="3" s="1"/>
  <c r="B14" i="3"/>
  <c r="B13" i="3"/>
  <c r="B12" i="3"/>
  <c r="C50" i="3" l="1"/>
  <c r="F37" i="3"/>
  <c r="H32" i="3" s="1"/>
  <c r="E50" i="3" s="1"/>
  <c r="B50" i="3"/>
  <c r="E36" i="3"/>
  <c r="C49" i="3"/>
  <c r="F36" i="3"/>
  <c r="B49" i="3"/>
  <c r="E35" i="3"/>
  <c r="C48" i="3"/>
  <c r="G30" i="3"/>
  <c r="D48" i="3" s="1"/>
  <c r="C51" i="3"/>
  <c r="F35" i="3"/>
  <c r="B48" i="3"/>
  <c r="B51" i="3"/>
  <c r="F38" i="3"/>
  <c r="H33" i="3" s="1"/>
  <c r="E51" i="3" s="1"/>
  <c r="B41" i="3"/>
  <c r="B43" i="3"/>
  <c r="G31" i="3" l="1"/>
  <c r="D49" i="3" s="1"/>
  <c r="H30" i="3"/>
  <c r="E48" i="3" s="1"/>
  <c r="F48" i="3" s="1"/>
  <c r="B59" i="3" s="1"/>
  <c r="H31" i="3"/>
  <c r="E49" i="3" s="1"/>
  <c r="G32" i="3" l="1"/>
  <c r="D50" i="3" s="1"/>
  <c r="F50" i="3" s="1"/>
  <c r="B61" i="3" s="1"/>
  <c r="F49" i="3"/>
  <c r="B60" i="3" s="1"/>
  <c r="G33" i="3" l="1"/>
  <c r="D51" i="3" s="1"/>
  <c r="F51" i="3" s="1"/>
</calcChain>
</file>

<file path=xl/sharedStrings.xml><?xml version="1.0" encoding="utf-8"?>
<sst xmlns="http://schemas.openxmlformats.org/spreadsheetml/2006/main" count="51" uniqueCount="42">
  <si>
    <t>Доходы (выручка)</t>
  </si>
  <si>
    <t>Издержки (себестоимость продаж)</t>
  </si>
  <si>
    <t>Валовая прибыль</t>
  </si>
  <si>
    <t>Норма прибыли (%)</t>
  </si>
  <si>
    <t>Норма рентабельности (%)</t>
  </si>
  <si>
    <t>(тыс. руб.)</t>
  </si>
  <si>
    <t>Коэф. коррел.</t>
  </si>
  <si>
    <t>Корреляция между доходами и издержками</t>
  </si>
  <si>
    <t>Корреляция между издержками и валовой прибылью</t>
  </si>
  <si>
    <t>Корреляция между доходами и прибылью</t>
  </si>
  <si>
    <t xml:space="preserve">Таблица 2. Корреляция между номинальными показателями </t>
  </si>
  <si>
    <t>Таблица 3. Кумулятивный индекс Фишера</t>
  </si>
  <si>
    <t>ИПЦ (кумулятивный)</t>
  </si>
  <si>
    <t>Дефлятор ВВП (кумулятивный)</t>
  </si>
  <si>
    <t>Индекс Фишера (кумулятивный)</t>
  </si>
  <si>
    <t>Издержки (себестоимость)</t>
  </si>
  <si>
    <t>Дефлятор ВВП (год к году)</t>
  </si>
  <si>
    <t>Корреляция между издержками и прибылью</t>
  </si>
  <si>
    <t xml:space="preserve">Таблица 5. Корреляция между реальными показателями деятельности фирмы </t>
  </si>
  <si>
    <t>Таблица 6. Прогнозные значения реальных показателей деятельности фирмы на следующий год:</t>
  </si>
  <si>
    <t>Наивный метод</t>
  </si>
  <si>
    <t>Метод математического ожидания</t>
  </si>
  <si>
    <t>Линейная аппроксимация (функция «Тенденция»)</t>
  </si>
  <si>
    <t>Метод субъективной оценки значимости прошлого</t>
  </si>
  <si>
    <t xml:space="preserve">Средняя средних </t>
  </si>
  <si>
    <t xml:space="preserve">Чистая прибыль </t>
  </si>
  <si>
    <t xml:space="preserve">По данным интернета получите инфляции на следующий год. </t>
  </si>
  <si>
    <t>Он составит:</t>
  </si>
  <si>
    <t>Источники получения данных по ожидаемой инфляции:</t>
  </si>
  <si>
    <t>Переведите реальные значения прогноза по методу «Средняя средних» в номинальные значения в учетом инфляции следующего года</t>
  </si>
  <si>
    <t xml:space="preserve">Коэффициент, на который нужно умножать реальные значения составит: </t>
  </si>
  <si>
    <t>Номинальные значения составят:</t>
  </si>
  <si>
    <t>Прогнозируемые доходы фирмы:</t>
  </si>
  <si>
    <t>Прогнозируемые издержки фирмы:</t>
  </si>
  <si>
    <t>Прогнозируемая прибыль фирмы:</t>
  </si>
  <si>
    <t>Чистая прибыль</t>
  </si>
  <si>
    <t>ИПЦ (год к году)  товары и услуги</t>
  </si>
  <si>
    <t>Таблица 4. Реальные показатели деятельности (тыс. руб.)</t>
  </si>
  <si>
    <t>взв</t>
  </si>
  <si>
    <t>https://www.rbc.ru/economics/18/08/2020/5f3b3ed39a794798b16b7a36</t>
  </si>
  <si>
    <t>тенд</t>
  </si>
  <si>
    <t>Таблица 1. Номинальные показатели деятельности фирмы ООО «Метинвест Евразия»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</si>
</sst>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1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2"/>
    <xf numFmtId="0" fontId="3" fillId="0" borderId="0"/>
    <xf numFmtId="0" fontId="4" fillId="0" borderId="3" applyNumberFormat="0" applyFill="0" applyProtection="0">
      <alignment horizontal="left" vertical="top" wrapText="1"/>
    </xf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/>
    </xf>
    <xf numFmtId="10" fontId="8" fillId="0" borderId="1" xfId="1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6" fontId="9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1" fillId="0" borderId="1" xfId="7" applyNumberFormat="1" applyFont="1" applyBorder="1" applyAlignment="1">
      <alignment horizontal="center" vertical="center"/>
    </xf>
    <xf numFmtId="2" fontId="1" fillId="0" borderId="4" xfId="7" applyNumberFormat="1" applyFont="1" applyBorder="1" applyAlignment="1">
      <alignment horizontal="center" vertical="center"/>
    </xf>
    <xf numFmtId="2" fontId="1" fillId="0" borderId="5" xfId="7" applyNumberFormat="1" applyFont="1" applyFill="1" applyBorder="1" applyAlignment="1">
      <alignment horizontal="center" vertical="center"/>
    </xf>
    <xf numFmtId="164" fontId="9" fillId="0" borderId="1" xfId="5" applyNumberFormat="1" applyFont="1" applyFill="1" applyBorder="1" applyAlignment="1">
      <alignment horizontal="center" vertical="center"/>
    </xf>
    <xf numFmtId="165" fontId="9" fillId="0" borderId="1" xfId="5" applyNumberFormat="1" applyFont="1" applyFill="1" applyBorder="1" applyAlignment="1">
      <alignment horizontal="center" vertical="center"/>
    </xf>
    <xf numFmtId="0" fontId="6" fillId="0" borderId="0" xfId="8" applyFont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center" vertical="center"/>
    </xf>
  </cellXfs>
  <cellStyles count="9">
    <cellStyle name="m49048872" xfId="4"/>
    <cellStyle name="TableCellStyle" xfId="2"/>
    <cellStyle name="Гиперссылка" xfId="8" builtinId="8"/>
    <cellStyle name="Обычный" xfId="0" builtinId="0"/>
    <cellStyle name="Обычный 2" xfId="5"/>
    <cellStyle name="Обычный 3" xfId="3"/>
    <cellStyle name="Обычный 4" xfId="7"/>
    <cellStyle name="Процентный" xfId="1" builtinId="5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bc.ru/economics/18/08/2020/5f3b3ed39a794798b16b7a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48" workbookViewId="0">
      <selection activeCell="F24" sqref="F24:F25"/>
    </sheetView>
  </sheetViews>
  <sheetFormatPr defaultRowHeight="15" x14ac:dyDescent="0.25"/>
  <cols>
    <col min="1" max="1" width="39.7109375" style="4" customWidth="1"/>
    <col min="2" max="6" width="25" style="4" customWidth="1"/>
    <col min="7" max="7" width="0" style="4" hidden="1" customWidth="1"/>
    <col min="8" max="8" width="9.85546875" style="1" hidden="1" customWidth="1"/>
    <col min="9" max="9" width="9.140625" style="1"/>
  </cols>
  <sheetData>
    <row r="1" spans="1:6" ht="45" x14ac:dyDescent="0.25">
      <c r="A1" s="16" t="s">
        <v>41</v>
      </c>
    </row>
    <row r="2" spans="1:6" ht="30.75" customHeight="1" x14ac:dyDescent="0.25">
      <c r="A2" s="18"/>
      <c r="B2" s="18">
        <v>2015</v>
      </c>
      <c r="C2" s="18">
        <v>2016</v>
      </c>
      <c r="D2" s="18">
        <v>2017</v>
      </c>
      <c r="E2" s="18">
        <v>2018</v>
      </c>
      <c r="F2" s="18">
        <v>2019</v>
      </c>
    </row>
    <row r="3" spans="1:6" ht="30.75" customHeight="1" x14ac:dyDescent="0.25">
      <c r="A3" s="18" t="s">
        <v>0</v>
      </c>
      <c r="B3" s="9">
        <v>26645404</v>
      </c>
      <c r="C3" s="9">
        <v>32103866</v>
      </c>
      <c r="D3" s="9">
        <v>36598524</v>
      </c>
      <c r="E3" s="9">
        <v>36854704</v>
      </c>
      <c r="F3" s="9">
        <v>40972176</v>
      </c>
    </row>
    <row r="4" spans="1:6" ht="42" customHeight="1" x14ac:dyDescent="0.25">
      <c r="A4" s="18" t="s">
        <v>1</v>
      </c>
      <c r="B4" s="9">
        <v>24323739</v>
      </c>
      <c r="C4" s="9">
        <v>29399729</v>
      </c>
      <c r="D4" s="9">
        <v>33545005</v>
      </c>
      <c r="E4" s="9">
        <v>34500098</v>
      </c>
      <c r="F4" s="9">
        <v>38275327</v>
      </c>
    </row>
    <row r="5" spans="1:6" ht="30.75" customHeight="1" x14ac:dyDescent="0.25">
      <c r="A5" s="18" t="s">
        <v>2</v>
      </c>
      <c r="B5" s="9">
        <v>2321665</v>
      </c>
      <c r="C5" s="9">
        <v>2704137</v>
      </c>
      <c r="D5" s="9">
        <v>3053519</v>
      </c>
      <c r="E5" s="9">
        <v>2354606</v>
      </c>
      <c r="F5" s="9">
        <v>2696849</v>
      </c>
    </row>
    <row r="6" spans="1:6" ht="30.75" customHeight="1" x14ac:dyDescent="0.25">
      <c r="A6" s="19" t="s">
        <v>3</v>
      </c>
      <c r="B6" s="10">
        <f>B7/B3</f>
        <v>1.3941353638323517E-2</v>
      </c>
      <c r="C6" s="10">
        <f t="shared" ref="C6:F6" si="0">C7/C3</f>
        <v>2.0427788977190473E-2</v>
      </c>
      <c r="D6" s="10">
        <f t="shared" si="0"/>
        <v>1.7077601271570406E-2</v>
      </c>
      <c r="E6" s="10">
        <f t="shared" si="0"/>
        <v>8.4207703852403754E-3</v>
      </c>
      <c r="F6" s="10">
        <f t="shared" si="0"/>
        <v>6.398635015138078E-3</v>
      </c>
    </row>
    <row r="7" spans="1:6" ht="30.75" customHeight="1" x14ac:dyDescent="0.25">
      <c r="A7" s="18" t="s">
        <v>35</v>
      </c>
      <c r="B7" s="9">
        <v>371473</v>
      </c>
      <c r="C7" s="9">
        <v>655811</v>
      </c>
      <c r="D7" s="9">
        <v>625015</v>
      </c>
      <c r="E7" s="9">
        <v>310345</v>
      </c>
      <c r="F7" s="9">
        <v>262166</v>
      </c>
    </row>
    <row r="8" spans="1:6" ht="36" customHeight="1" x14ac:dyDescent="0.25">
      <c r="A8" s="19" t="s">
        <v>4</v>
      </c>
      <c r="B8" s="10">
        <f>B7/B4</f>
        <v>1.5272035273853251E-2</v>
      </c>
      <c r="C8" s="10">
        <f>C7/C4</f>
        <v>2.2306702214840143E-2</v>
      </c>
      <c r="D8" s="10">
        <f>D7/D4</f>
        <v>1.8632133159616461E-2</v>
      </c>
      <c r="E8" s="10">
        <f>E7/E4</f>
        <v>8.9954816939940285E-3</v>
      </c>
      <c r="F8" s="10">
        <f>F7/F4</f>
        <v>6.8494777327441254E-3</v>
      </c>
    </row>
    <row r="9" spans="1:6" x14ac:dyDescent="0.25">
      <c r="A9" s="9"/>
      <c r="B9" s="9"/>
      <c r="C9" s="9"/>
      <c r="D9" s="9"/>
      <c r="E9" s="9"/>
    </row>
    <row r="10" spans="1:6" ht="45" customHeight="1" x14ac:dyDescent="0.25">
      <c r="A10" s="16" t="s">
        <v>10</v>
      </c>
    </row>
    <row r="11" spans="1:6" x14ac:dyDescent="0.25">
      <c r="A11" s="18"/>
      <c r="B11" s="18" t="s">
        <v>6</v>
      </c>
    </row>
    <row r="12" spans="1:6" ht="30" x14ac:dyDescent="0.25">
      <c r="A12" s="18" t="s">
        <v>7</v>
      </c>
      <c r="B12" s="8">
        <f>CORREL(B3:F3,B4:F4)</f>
        <v>0.99872990968693187</v>
      </c>
    </row>
    <row r="13" spans="1:6" ht="30" x14ac:dyDescent="0.25">
      <c r="A13" s="18" t="s">
        <v>8</v>
      </c>
      <c r="B13" s="8">
        <f>CORREL(B4:F4,B5:F5)</f>
        <v>0.39996974942910851</v>
      </c>
    </row>
    <row r="14" spans="1:6" ht="30" x14ac:dyDescent="0.25">
      <c r="A14" s="18" t="s">
        <v>9</v>
      </c>
      <c r="B14" s="8">
        <f>CORREL(B3:F3,B5:F5)</f>
        <v>0.44564029792787019</v>
      </c>
    </row>
    <row r="16" spans="1:6" ht="22.5" customHeight="1" x14ac:dyDescent="0.25">
      <c r="A16" s="16" t="s">
        <v>11</v>
      </c>
    </row>
    <row r="17" spans="1:8" x14ac:dyDescent="0.25">
      <c r="A17" s="18"/>
      <c r="B17" s="18">
        <v>2015</v>
      </c>
      <c r="C17" s="18">
        <v>2016</v>
      </c>
      <c r="D17" s="18">
        <v>2017</v>
      </c>
      <c r="E17" s="18">
        <v>2018</v>
      </c>
      <c r="F17" s="18">
        <v>2019</v>
      </c>
      <c r="H17" s="2"/>
    </row>
    <row r="18" spans="1:8" x14ac:dyDescent="0.25">
      <c r="A18" s="18" t="s">
        <v>36</v>
      </c>
      <c r="B18" s="21">
        <v>100</v>
      </c>
      <c r="C18" s="21">
        <v>105.39</v>
      </c>
      <c r="D18" s="21">
        <v>102.51</v>
      </c>
      <c r="E18" s="22">
        <v>104.26</v>
      </c>
      <c r="F18" s="21">
        <v>103.04</v>
      </c>
      <c r="H18" s="2"/>
    </row>
    <row r="19" spans="1:8" hidden="1" x14ac:dyDescent="0.25">
      <c r="A19" s="18"/>
      <c r="B19" s="21">
        <f>B18/100</f>
        <v>1</v>
      </c>
      <c r="C19" s="21">
        <f>C18/100</f>
        <v>1.0539000000000001</v>
      </c>
      <c r="D19" s="21">
        <f t="shared" ref="D19:F19" si="1">D18/100</f>
        <v>1.0251000000000001</v>
      </c>
      <c r="E19" s="21">
        <f t="shared" si="1"/>
        <v>1.0426</v>
      </c>
      <c r="F19" s="21">
        <f t="shared" si="1"/>
        <v>1.0304</v>
      </c>
      <c r="G19" s="23"/>
      <c r="H19" s="2"/>
    </row>
    <row r="20" spans="1:8" x14ac:dyDescent="0.25">
      <c r="A20" s="18" t="s">
        <v>12</v>
      </c>
      <c r="B20" s="11">
        <f>B19</f>
        <v>1</v>
      </c>
      <c r="C20" s="11">
        <f>B19*C19</f>
        <v>1.0539000000000001</v>
      </c>
      <c r="D20" s="11">
        <f t="shared" ref="D20:F20" si="2">C19*D19</f>
        <v>1.0803528900000001</v>
      </c>
      <c r="E20" s="11">
        <f t="shared" si="2"/>
        <v>1.0687692600000001</v>
      </c>
      <c r="F20" s="11">
        <f t="shared" si="2"/>
        <v>1.07429504</v>
      </c>
      <c r="H20" s="2"/>
    </row>
    <row r="21" spans="1:8" x14ac:dyDescent="0.25">
      <c r="A21" s="18" t="s">
        <v>16</v>
      </c>
      <c r="B21" s="24">
        <v>100</v>
      </c>
      <c r="C21" s="24">
        <v>102.84427214029104</v>
      </c>
      <c r="D21" s="24">
        <v>105.34976260015488</v>
      </c>
      <c r="E21" s="24">
        <v>111.10411809906016</v>
      </c>
      <c r="F21" s="24">
        <v>103.78409587786908</v>
      </c>
      <c r="H21" s="2"/>
    </row>
    <row r="22" spans="1:8" hidden="1" x14ac:dyDescent="0.25">
      <c r="A22" s="18"/>
      <c r="B22" s="25">
        <f>B21/100</f>
        <v>1</v>
      </c>
      <c r="C22" s="25">
        <f>C21/100</f>
        <v>1.0284427214029104</v>
      </c>
      <c r="D22" s="25">
        <f t="shared" ref="D22:F22" si="3">D21/100</f>
        <v>1.0534976260015487</v>
      </c>
      <c r="E22" s="25">
        <f t="shared" si="3"/>
        <v>1.1110411809906016</v>
      </c>
      <c r="F22" s="25">
        <f t="shared" si="3"/>
        <v>1.0378409587786908</v>
      </c>
      <c r="G22" s="23"/>
      <c r="H22" s="2"/>
    </row>
    <row r="23" spans="1:8" x14ac:dyDescent="0.25">
      <c r="A23" s="18" t="s">
        <v>13</v>
      </c>
      <c r="B23" s="11">
        <f>B22</f>
        <v>1</v>
      </c>
      <c r="C23" s="11">
        <f>B22*C22</f>
        <v>1.0284427214029104</v>
      </c>
      <c r="D23" s="11">
        <f t="shared" ref="D23:F23" si="4">C22*D22</f>
        <v>1.0834619654765383</v>
      </c>
      <c r="E23" s="11">
        <f t="shared" si="4"/>
        <v>1.1704792465635558</v>
      </c>
      <c r="F23" s="11">
        <f t="shared" si="4"/>
        <v>1.1530840445218948</v>
      </c>
      <c r="H23" s="2"/>
    </row>
    <row r="24" spans="1:8" ht="24" customHeight="1" x14ac:dyDescent="0.25">
      <c r="A24" s="28" t="s">
        <v>14</v>
      </c>
      <c r="B24" s="29">
        <f>SQRT(B20*B23)</f>
        <v>1</v>
      </c>
      <c r="C24" s="27">
        <f t="shared" ref="C24:F24" si="5">SQRT(C20*C23)</f>
        <v>1.0410935520338829</v>
      </c>
      <c r="D24" s="27">
        <f t="shared" si="5"/>
        <v>1.0819063109196001</v>
      </c>
      <c r="E24" s="27">
        <f t="shared" si="5"/>
        <v>1.1184687023761948</v>
      </c>
      <c r="F24" s="27">
        <f t="shared" si="5"/>
        <v>1.1129925739792745</v>
      </c>
      <c r="G24" s="5"/>
      <c r="H24" s="2"/>
    </row>
    <row r="25" spans="1:8" ht="21.75" customHeight="1" x14ac:dyDescent="0.25">
      <c r="A25" s="28"/>
      <c r="B25" s="29"/>
      <c r="C25" s="27"/>
      <c r="D25" s="27"/>
      <c r="E25" s="27"/>
      <c r="F25" s="27"/>
      <c r="G25" s="5"/>
    </row>
    <row r="27" spans="1:8" ht="30" x14ac:dyDescent="0.25">
      <c r="A27" s="16" t="s">
        <v>37</v>
      </c>
    </row>
    <row r="28" spans="1:8" hidden="1" x14ac:dyDescent="0.25">
      <c r="A28" s="17"/>
      <c r="B28" s="4">
        <v>1</v>
      </c>
      <c r="C28" s="4">
        <v>2</v>
      </c>
      <c r="D28" s="4">
        <v>3</v>
      </c>
      <c r="E28" s="4">
        <v>4</v>
      </c>
      <c r="F28" s="4">
        <v>5</v>
      </c>
      <c r="G28" s="4" t="s">
        <v>40</v>
      </c>
      <c r="H28" s="1" t="s">
        <v>38</v>
      </c>
    </row>
    <row r="29" spans="1:8" x14ac:dyDescent="0.25">
      <c r="A29" s="18"/>
      <c r="B29" s="18">
        <v>2015</v>
      </c>
      <c r="C29" s="18">
        <v>2016</v>
      </c>
      <c r="D29" s="18">
        <v>2017</v>
      </c>
      <c r="E29" s="18">
        <v>2018</v>
      </c>
      <c r="F29" s="18">
        <v>2019</v>
      </c>
      <c r="G29" s="4">
        <v>2020</v>
      </c>
      <c r="H29" s="1">
        <v>2020</v>
      </c>
    </row>
    <row r="30" spans="1:8" x14ac:dyDescent="0.25">
      <c r="A30" s="18" t="s">
        <v>0</v>
      </c>
      <c r="B30" s="9">
        <v>26645404</v>
      </c>
      <c r="C30" s="8">
        <f>C3/C24</f>
        <v>30836677.392998748</v>
      </c>
      <c r="D30" s="8">
        <f>D3/D24</f>
        <v>33827812.658650585</v>
      </c>
      <c r="E30" s="8">
        <f>E3/E24</f>
        <v>32951037.361798249</v>
      </c>
      <c r="F30" s="8">
        <f>F3/F24</f>
        <v>36812622.975113362</v>
      </c>
      <c r="G30" s="4">
        <f>TREND(B30:F30,B29:F29,G29)</f>
        <v>38949350.25342083</v>
      </c>
      <c r="H30" s="3">
        <f>SUM(B35:F35)</f>
        <v>33711297.40564727</v>
      </c>
    </row>
    <row r="31" spans="1:8" x14ac:dyDescent="0.25">
      <c r="A31" s="18" t="s">
        <v>15</v>
      </c>
      <c r="B31" s="9">
        <v>24323739</v>
      </c>
      <c r="C31" s="8">
        <f>C4/C24</f>
        <v>28239276.809048157</v>
      </c>
      <c r="D31" s="8">
        <f>D4/D24</f>
        <v>31005461.990038097</v>
      </c>
      <c r="E31" s="8">
        <f>E4/E24</f>
        <v>30845832.276490431</v>
      </c>
      <c r="F31" s="8">
        <f>F4/F24</f>
        <v>34389561.884635486</v>
      </c>
      <c r="G31" s="4">
        <f t="shared" ref="G31:G33" si="6">TREND(B31:F31,B30:F30,G30)</f>
        <v>36408935.642462179</v>
      </c>
      <c r="H31" s="3">
        <f>SUM(B36:F36)</f>
        <v>31276654.474489983</v>
      </c>
    </row>
    <row r="32" spans="1:8" x14ac:dyDescent="0.25">
      <c r="A32" s="18" t="s">
        <v>2</v>
      </c>
      <c r="B32" s="9">
        <v>2321665</v>
      </c>
      <c r="C32" s="8">
        <f>C5/C24</f>
        <v>2597400.5839505889</v>
      </c>
      <c r="D32" s="8">
        <f>D5/D24</f>
        <v>2822350.6686124848</v>
      </c>
      <c r="E32" s="8">
        <f>E5/E24</f>
        <v>2105205.0853078165</v>
      </c>
      <c r="F32" s="8">
        <f>F5/F24</f>
        <v>2423061.0904778768</v>
      </c>
      <c r="G32" s="4">
        <f t="shared" si="6"/>
        <v>2505924.1738395551</v>
      </c>
      <c r="H32" s="3">
        <f>SUM(B37:F37)</f>
        <v>2434642.9311572853</v>
      </c>
    </row>
    <row r="33" spans="1:8" x14ac:dyDescent="0.25">
      <c r="A33" s="18" t="s">
        <v>35</v>
      </c>
      <c r="B33" s="9">
        <v>371473</v>
      </c>
      <c r="C33" s="8">
        <f>C7/C24</f>
        <v>629925.13854187843</v>
      </c>
      <c r="D33" s="8">
        <f>D7/D24</f>
        <v>577697.8964738166</v>
      </c>
      <c r="E33" s="8">
        <f>E7/E24</f>
        <v>277473.11957917985</v>
      </c>
      <c r="F33" s="8">
        <f>F7/F24</f>
        <v>235550.53836763685</v>
      </c>
      <c r="G33" s="4">
        <f t="shared" si="6"/>
        <v>444741.48185292538</v>
      </c>
      <c r="H33" s="3">
        <f>SUM(B38:F38)</f>
        <v>376804.14244400739</v>
      </c>
    </row>
    <row r="34" spans="1:8" hidden="1" x14ac:dyDescent="0.25">
      <c r="A34" s="12"/>
      <c r="B34" s="13">
        <f>B28/$G$34</f>
        <v>6.6666666666666666E-2</v>
      </c>
      <c r="C34" s="13">
        <f t="shared" ref="C34:F34" si="7">C28/$G$34</f>
        <v>0.13333333333333333</v>
      </c>
      <c r="D34" s="13">
        <f t="shared" si="7"/>
        <v>0.2</v>
      </c>
      <c r="E34" s="13">
        <f t="shared" si="7"/>
        <v>0.26666666666666666</v>
      </c>
      <c r="F34" s="13">
        <f t="shared" si="7"/>
        <v>0.33333333333333331</v>
      </c>
      <c r="G34" s="12">
        <f>SUM(B28:F28)</f>
        <v>15</v>
      </c>
    </row>
    <row r="35" spans="1:8" hidden="1" x14ac:dyDescent="0.25">
      <c r="A35" s="12"/>
      <c r="B35" s="14">
        <f>B30*B34</f>
        <v>1776360.2666666666</v>
      </c>
      <c r="C35" s="14">
        <f t="shared" ref="C35:F35" si="8">C30*C34</f>
        <v>4111556.9857331663</v>
      </c>
      <c r="D35" s="14">
        <f t="shared" si="8"/>
        <v>6765562.5317301173</v>
      </c>
      <c r="E35" s="14">
        <f t="shared" si="8"/>
        <v>8786943.2964795325</v>
      </c>
      <c r="F35" s="14">
        <f t="shared" si="8"/>
        <v>12270874.325037787</v>
      </c>
    </row>
    <row r="36" spans="1:8" hidden="1" x14ac:dyDescent="0.25">
      <c r="A36" s="12"/>
      <c r="B36" s="14">
        <f>B31*B34</f>
        <v>1621582.6</v>
      </c>
      <c r="C36" s="14">
        <f t="shared" ref="C36:F36" si="9">C31*C34</f>
        <v>3765236.9078730876</v>
      </c>
      <c r="D36" s="14">
        <f t="shared" si="9"/>
        <v>6201092.3980076201</v>
      </c>
      <c r="E36" s="14">
        <f t="shared" si="9"/>
        <v>8225555.2737307819</v>
      </c>
      <c r="F36" s="14">
        <f t="shared" si="9"/>
        <v>11463187.294878494</v>
      </c>
    </row>
    <row r="37" spans="1:8" hidden="1" x14ac:dyDescent="0.25">
      <c r="A37" s="12"/>
      <c r="B37" s="14">
        <f>B32*B34</f>
        <v>154777.66666666666</v>
      </c>
      <c r="C37" s="14">
        <f t="shared" ref="C37:F37" si="10">C32*C34</f>
        <v>346320.07786007854</v>
      </c>
      <c r="D37" s="14">
        <f t="shared" si="10"/>
        <v>564470.13372249703</v>
      </c>
      <c r="E37" s="14">
        <f t="shared" si="10"/>
        <v>561388.0227487511</v>
      </c>
      <c r="F37" s="14">
        <f t="shared" si="10"/>
        <v>807687.03015929228</v>
      </c>
    </row>
    <row r="38" spans="1:8" hidden="1" x14ac:dyDescent="0.25">
      <c r="B38" s="14">
        <f>B33*B34</f>
        <v>24764.866666666665</v>
      </c>
      <c r="C38" s="14">
        <f t="shared" ref="C38:F38" si="11">C33*C34</f>
        <v>83990.018472250464</v>
      </c>
      <c r="D38" s="14">
        <f t="shared" si="11"/>
        <v>115539.57929476333</v>
      </c>
      <c r="E38" s="14">
        <f t="shared" si="11"/>
        <v>73992.8318877813</v>
      </c>
      <c r="F38" s="14">
        <f t="shared" si="11"/>
        <v>78516.846122545612</v>
      </c>
    </row>
    <row r="39" spans="1:8" ht="45" x14ac:dyDescent="0.25">
      <c r="A39" s="16" t="s">
        <v>18</v>
      </c>
    </row>
    <row r="40" spans="1:8" x14ac:dyDescent="0.25">
      <c r="A40" s="18"/>
      <c r="B40" s="18" t="s">
        <v>6</v>
      </c>
    </row>
    <row r="41" spans="1:8" ht="30" x14ac:dyDescent="0.25">
      <c r="A41" s="18" t="s">
        <v>7</v>
      </c>
      <c r="B41" s="8">
        <f>CORREL(B30:F30,B31:F31)</f>
        <v>0.99743603866346608</v>
      </c>
    </row>
    <row r="42" spans="1:8" ht="30" x14ac:dyDescent="0.25">
      <c r="A42" s="18" t="s">
        <v>17</v>
      </c>
      <c r="B42" s="8">
        <f>CORREL(B31:F31,B32:F32)</f>
        <v>0.10751870476022295</v>
      </c>
    </row>
    <row r="43" spans="1:8" ht="30" x14ac:dyDescent="0.25">
      <c r="A43" s="18" t="s">
        <v>9</v>
      </c>
      <c r="B43" s="8">
        <f>CORREL(B30:F30,B32:F32)</f>
        <v>0.17839178070927042</v>
      </c>
    </row>
    <row r="45" spans="1:8" ht="45" x14ac:dyDescent="0.25">
      <c r="A45" s="16" t="s">
        <v>19</v>
      </c>
    </row>
    <row r="46" spans="1:8" x14ac:dyDescent="0.25">
      <c r="A46" s="17" t="s">
        <v>5</v>
      </c>
    </row>
    <row r="47" spans="1:8" ht="45" x14ac:dyDescent="0.25">
      <c r="A47" s="18"/>
      <c r="B47" s="20" t="s">
        <v>20</v>
      </c>
      <c r="C47" s="20" t="s">
        <v>21</v>
      </c>
      <c r="D47" s="20" t="s">
        <v>22</v>
      </c>
      <c r="E47" s="20" t="s">
        <v>23</v>
      </c>
      <c r="F47" s="20" t="s">
        <v>24</v>
      </c>
    </row>
    <row r="48" spans="1:8" x14ac:dyDescent="0.25">
      <c r="A48" s="18" t="s">
        <v>0</v>
      </c>
      <c r="B48" s="8">
        <f>F30</f>
        <v>36812622.975113362</v>
      </c>
      <c r="C48" s="8">
        <f>SUM(B30:F30)/5</f>
        <v>32214710.87771219</v>
      </c>
      <c r="D48" s="8">
        <f>G30</f>
        <v>38949350.25342083</v>
      </c>
      <c r="E48" s="15">
        <f>H30</f>
        <v>33711297.40564727</v>
      </c>
      <c r="F48" s="8">
        <f>SUM(B48:E48)/4</f>
        <v>35421995.377973415</v>
      </c>
    </row>
    <row r="49" spans="1:6" x14ac:dyDescent="0.25">
      <c r="A49" s="18" t="s">
        <v>15</v>
      </c>
      <c r="B49" s="8">
        <f>F31</f>
        <v>34389561.884635486</v>
      </c>
      <c r="C49" s="8">
        <f t="shared" ref="C49:C51" si="12">SUM(B31:F31)/5</f>
        <v>29760774.392042436</v>
      </c>
      <c r="D49" s="8">
        <f t="shared" ref="D49:D50" si="13">G31</f>
        <v>36408935.642462179</v>
      </c>
      <c r="E49" s="15">
        <f t="shared" ref="E49:E50" si="14">H31</f>
        <v>31276654.474489983</v>
      </c>
      <c r="F49" s="8">
        <f t="shared" ref="F49:F51" si="15">SUM(B49:E49)/4</f>
        <v>32958981.598407522</v>
      </c>
    </row>
    <row r="50" spans="1:6" x14ac:dyDescent="0.25">
      <c r="A50" s="18" t="s">
        <v>2</v>
      </c>
      <c r="B50" s="8">
        <f>F32</f>
        <v>2423061.0904778768</v>
      </c>
      <c r="C50" s="8">
        <f t="shared" si="12"/>
        <v>2453936.4856697535</v>
      </c>
      <c r="D50" s="8">
        <f t="shared" si="13"/>
        <v>2505924.1738395551</v>
      </c>
      <c r="E50" s="15">
        <f t="shared" si="14"/>
        <v>2434642.9311572853</v>
      </c>
      <c r="F50" s="8">
        <f t="shared" si="15"/>
        <v>2454391.1702861181</v>
      </c>
    </row>
    <row r="51" spans="1:6" x14ac:dyDescent="0.25">
      <c r="A51" s="18" t="s">
        <v>25</v>
      </c>
      <c r="B51" s="8">
        <f>F33</f>
        <v>235550.53836763685</v>
      </c>
      <c r="C51" s="8">
        <f t="shared" si="12"/>
        <v>418423.93859250238</v>
      </c>
      <c r="D51" s="8">
        <f>G33</f>
        <v>444741.48185292538</v>
      </c>
      <c r="E51" s="15">
        <f>H33</f>
        <v>376804.14244400739</v>
      </c>
      <c r="F51" s="8">
        <f t="shared" si="15"/>
        <v>368880.02531426802</v>
      </c>
    </row>
    <row r="53" spans="1:6" ht="30" x14ac:dyDescent="0.25">
      <c r="A53" s="7" t="s">
        <v>26</v>
      </c>
    </row>
    <row r="54" spans="1:6" x14ac:dyDescent="0.25">
      <c r="A54" s="7" t="s">
        <v>27</v>
      </c>
      <c r="B54" s="6">
        <v>4.2000000000000003E-2</v>
      </c>
    </row>
    <row r="55" spans="1:6" ht="45" x14ac:dyDescent="0.25">
      <c r="A55" s="7" t="s">
        <v>28</v>
      </c>
      <c r="B55" s="26" t="s">
        <v>39</v>
      </c>
    </row>
    <row r="56" spans="1:6" ht="60" x14ac:dyDescent="0.25">
      <c r="A56" s="7" t="s">
        <v>29</v>
      </c>
    </row>
    <row r="57" spans="1:6" ht="30" x14ac:dyDescent="0.25">
      <c r="A57" s="7" t="s">
        <v>30</v>
      </c>
      <c r="B57" s="30">
        <f>1.042*F24</f>
        <v>1.1597382620864041</v>
      </c>
    </row>
    <row r="58" spans="1:6" x14ac:dyDescent="0.25">
      <c r="A58" s="18" t="s">
        <v>31</v>
      </c>
      <c r="B58" s="18">
        <v>2020</v>
      </c>
    </row>
    <row r="59" spans="1:6" x14ac:dyDescent="0.25">
      <c r="A59" s="18" t="s">
        <v>32</v>
      </c>
      <c r="B59" s="8">
        <f>$B$57*F48</f>
        <v>41080243.359283529</v>
      </c>
    </row>
    <row r="60" spans="1:6" x14ac:dyDescent="0.25">
      <c r="A60" s="18" t="s">
        <v>33</v>
      </c>
      <c r="B60" s="8">
        <f t="shared" ref="B60:B61" si="16">$B$57*F49</f>
        <v>38223792.039074913</v>
      </c>
    </row>
    <row r="61" spans="1:6" x14ac:dyDescent="0.25">
      <c r="A61" s="18" t="s">
        <v>34</v>
      </c>
      <c r="B61" s="8">
        <f t="shared" si="16"/>
        <v>2846451.3503078381</v>
      </c>
    </row>
  </sheetData>
  <mergeCells count="6">
    <mergeCell ref="F24:F25"/>
    <mergeCell ref="A24:A25"/>
    <mergeCell ref="B24:B25"/>
    <mergeCell ref="C24:C25"/>
    <mergeCell ref="D24:D25"/>
    <mergeCell ref="E24:E25"/>
  </mergeCells>
  <hyperlinks>
    <hyperlink ref="B5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Давыдов Сергей Святославович</cp:lastModifiedBy>
  <dcterms:created xsi:type="dcterms:W3CDTF">2017-11-27T09:34:06Z</dcterms:created>
  <dcterms:modified xsi:type="dcterms:W3CDTF">2020-08-21T13:18:46Z</dcterms:modified>
</cp:coreProperties>
</file>