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КА-КУРС" sheetId="1" r:id="rId1"/>
    <sheet name="АЛ-ТЛ" sheetId="3" r:id="rId2"/>
    <sheet name="Коэф Альтман как понимаю" sheetId="5" r:id="rId3"/>
    <sheet name="Коэф Альтман как в интернете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5" l="1"/>
  <c r="D20" i="5"/>
  <c r="E20" i="5"/>
  <c r="F20" i="5"/>
  <c r="C21" i="5"/>
  <c r="D21" i="5"/>
  <c r="E21" i="5"/>
  <c r="F21" i="5"/>
  <c r="C22" i="5"/>
  <c r="D22" i="5"/>
  <c r="E22" i="5"/>
  <c r="F22" i="5"/>
  <c r="C23" i="5"/>
  <c r="B23" i="5"/>
  <c r="B22" i="5"/>
  <c r="B21" i="5"/>
  <c r="B20" i="5"/>
  <c r="C19" i="5"/>
  <c r="C26" i="5" s="1"/>
  <c r="B19" i="5"/>
  <c r="B26" i="5" s="1"/>
  <c r="F19" i="6"/>
  <c r="C18" i="6"/>
  <c r="D18" i="6"/>
  <c r="E18" i="6"/>
  <c r="F18" i="6"/>
  <c r="B18" i="6"/>
  <c r="C17" i="6"/>
  <c r="D17" i="6"/>
  <c r="E17" i="6"/>
  <c r="F17" i="6"/>
  <c r="B17" i="6"/>
  <c r="C16" i="6"/>
  <c r="D16" i="6"/>
  <c r="E16" i="6"/>
  <c r="F16" i="6"/>
  <c r="B16" i="6"/>
  <c r="B22" i="6" s="1"/>
  <c r="C15" i="6"/>
  <c r="D15" i="6"/>
  <c r="E15" i="6"/>
  <c r="E22" i="6" s="1"/>
  <c r="F15" i="6"/>
  <c r="F22" i="6" s="1"/>
  <c r="B15" i="6"/>
  <c r="F12" i="6"/>
  <c r="E12" i="6"/>
  <c r="E19" i="6" s="1"/>
  <c r="D12" i="6"/>
  <c r="D19" i="6" s="1"/>
  <c r="C12" i="6"/>
  <c r="C19" i="6" s="1"/>
  <c r="B12" i="6"/>
  <c r="B19" i="6" s="1"/>
  <c r="C10" i="5"/>
  <c r="D10" i="5"/>
  <c r="D23" i="5" s="1"/>
  <c r="E10" i="5"/>
  <c r="E23" i="5" s="1"/>
  <c r="F10" i="5"/>
  <c r="F23" i="5" s="1"/>
  <c r="B10" i="5"/>
  <c r="C6" i="5"/>
  <c r="C11" i="5" s="1"/>
  <c r="D6" i="5"/>
  <c r="E6" i="5"/>
  <c r="E11" i="5" s="1"/>
  <c r="E19" i="5" s="1"/>
  <c r="E26" i="5" s="1"/>
  <c r="F6" i="5"/>
  <c r="B6" i="5"/>
  <c r="B11" i="5" s="1"/>
  <c r="C14" i="3"/>
  <c r="D14" i="3"/>
  <c r="E14" i="3"/>
  <c r="F14" i="3"/>
  <c r="B14" i="3"/>
  <c r="C6" i="3"/>
  <c r="C13" i="3" s="1"/>
  <c r="D6" i="3"/>
  <c r="D13" i="3" s="1"/>
  <c r="E6" i="3"/>
  <c r="E13" i="3" s="1"/>
  <c r="F6" i="3"/>
  <c r="F13" i="3" s="1"/>
  <c r="B6" i="3"/>
  <c r="B13" i="3" s="1"/>
  <c r="C12" i="3"/>
  <c r="D12" i="3"/>
  <c r="E12" i="3"/>
  <c r="F12" i="3"/>
  <c r="B12" i="3"/>
  <c r="B19" i="3" s="1"/>
  <c r="C22" i="6" l="1"/>
  <c r="D22" i="6"/>
  <c r="F11" i="5"/>
  <c r="F19" i="5" s="1"/>
  <c r="F26" i="5" s="1"/>
  <c r="D11" i="5"/>
  <c r="D19" i="5" s="1"/>
  <c r="D26" i="5" s="1"/>
  <c r="C19" i="3"/>
  <c r="B18" i="3"/>
  <c r="C16" i="1"/>
  <c r="C23" i="1" s="1"/>
  <c r="D16" i="1"/>
  <c r="D23" i="1" s="1"/>
  <c r="E16" i="1"/>
  <c r="E23" i="1" s="1"/>
  <c r="F16" i="1"/>
  <c r="F23" i="1" s="1"/>
  <c r="B16" i="1"/>
  <c r="B23" i="1" s="1"/>
  <c r="C22" i="1"/>
  <c r="D22" i="1"/>
  <c r="E22" i="1"/>
  <c r="F22" i="1"/>
  <c r="B22" i="1"/>
  <c r="C6" i="1"/>
  <c r="C21" i="1" s="1"/>
  <c r="D6" i="1"/>
  <c r="D21" i="1" s="1"/>
  <c r="E6" i="1"/>
  <c r="E21" i="1" s="1"/>
  <c r="F6" i="1"/>
  <c r="F21" i="1" s="1"/>
  <c r="B6" i="1"/>
  <c r="B21" i="1" s="1"/>
  <c r="C12" i="1"/>
  <c r="C20" i="1" s="1"/>
  <c r="D12" i="1"/>
  <c r="D20" i="1" s="1"/>
  <c r="E12" i="1"/>
  <c r="E20" i="1" s="1"/>
  <c r="F12" i="1"/>
  <c r="F20" i="1" s="1"/>
  <c r="B12" i="1"/>
  <c r="B20" i="1" s="1"/>
  <c r="C19" i="1"/>
  <c r="D19" i="1"/>
  <c r="E19" i="1"/>
  <c r="F19" i="1"/>
  <c r="B19" i="1"/>
  <c r="E30" i="1" l="1"/>
  <c r="C29" i="1"/>
  <c r="C28" i="1"/>
  <c r="C30" i="1"/>
  <c r="D29" i="1"/>
  <c r="D30" i="1"/>
  <c r="B30" i="1"/>
  <c r="B29" i="1"/>
  <c r="B28" i="1"/>
  <c r="B27" i="1"/>
</calcChain>
</file>

<file path=xl/sharedStrings.xml><?xml version="1.0" encoding="utf-8"?>
<sst xmlns="http://schemas.openxmlformats.org/spreadsheetml/2006/main" count="101" uniqueCount="70">
  <si>
    <t>Активы</t>
  </si>
  <si>
    <t>Пассивы</t>
  </si>
  <si>
    <t>Собственный капитал (капитал и резервы)</t>
  </si>
  <si>
    <t>Коэффициент автономии (КА)</t>
  </si>
  <si>
    <t>Коэффициент соотношения заемных и собственных средств (КЗСС)</t>
  </si>
  <si>
    <t>Коэффициент мобильности (КМ)</t>
  </si>
  <si>
    <t>Коэффициент обеспеченности оборотных средств собственными оборотными средствами (СОС)</t>
  </si>
  <si>
    <t>Коэффициент устойчивости экономического роста (КУРС)</t>
  </si>
  <si>
    <t>Долгосрочные обязательства</t>
  </si>
  <si>
    <t>Краткосрочные обязательства</t>
  </si>
  <si>
    <t>Заемный капитал</t>
  </si>
  <si>
    <t>Краткосрочные финансовые вложения</t>
  </si>
  <si>
    <t>Денежные средства и денежные эквиваленты</t>
  </si>
  <si>
    <t>Мобильная часть оборотных средств</t>
  </si>
  <si>
    <t>Оборотные активы</t>
  </si>
  <si>
    <t>Внеоборотные активы</t>
  </si>
  <si>
    <t>Чистая прибыль (убыток)</t>
  </si>
  <si>
    <t>КА</t>
  </si>
  <si>
    <t>КЗСС</t>
  </si>
  <si>
    <t>КМ</t>
  </si>
  <si>
    <t>СОС</t>
  </si>
  <si>
    <t>КУРС</t>
  </si>
  <si>
    <t xml:space="preserve"> КМ</t>
  </si>
  <si>
    <t>Коэффициент  абсолютной ликвидности (АЛ)</t>
  </si>
  <si>
    <t>Коэффициент быстрой ликвидности (БЛ)</t>
  </si>
  <si>
    <t>Коэффициент текущей ликвидности (ТЛ)</t>
  </si>
  <si>
    <t>АЛ</t>
  </si>
  <si>
    <t>БЛ</t>
  </si>
  <si>
    <t>ТЛ</t>
  </si>
  <si>
    <t>оборотный капитал/активы</t>
  </si>
  <si>
    <t>нераспределенная прибыль/активы</t>
  </si>
  <si>
    <t>операционная прибыль/активы</t>
  </si>
  <si>
    <t>выручка/активы</t>
  </si>
  <si>
    <t>отношение балансовой стоимости собственного капитала к привлеченному капиталу</t>
  </si>
  <si>
    <t>Коэффициенты банкротства</t>
  </si>
  <si>
    <t>Выплата дивидендов</t>
  </si>
  <si>
    <t>Прибыль реинвестированная</t>
  </si>
  <si>
    <t>Тыс руб</t>
  </si>
  <si>
    <t>Дебиторская задолженность</t>
  </si>
  <si>
    <t>Краткосрочная дебиторская задолженность</t>
  </si>
  <si>
    <t>Запасы</t>
  </si>
  <si>
    <t>Заёмные средства (краткосрочные)</t>
  </si>
  <si>
    <t>Текущие активы</t>
  </si>
  <si>
    <t>Кредиторская задолженность</t>
  </si>
  <si>
    <t>Прочие краткосрочные обязательства</t>
  </si>
  <si>
    <t>Текущие обязательства</t>
  </si>
  <si>
    <t>Собственный оборотный капитал</t>
  </si>
  <si>
    <t>Активы всего</t>
  </si>
  <si>
    <t>Нераспределенная прибыль (непокрытый убыток)</t>
  </si>
  <si>
    <t>Прибыль (убыток) от продажи</t>
  </si>
  <si>
    <t>Выручка</t>
  </si>
  <si>
    <t>Активы  всего</t>
  </si>
  <si>
    <t xml:space="preserve">Прибыль (убыток) до налогообложения </t>
  </si>
  <si>
    <t>Анализ КЗСС. См. п. выше.Заемный капитал практически полностью состоит из Кредиторской задолженности перед материнской Компанией</t>
  </si>
  <si>
    <t>Анализ СОС. См. п. по Анализ КА.</t>
  </si>
  <si>
    <t>Анализ КА должен проводится с учетом того что компания является сбытовой структурой Холдинга, который одновременно является крупнейшим кредитором. Данный коэффициент подтверждает полную зависимость от материнской Компании.</t>
  </si>
  <si>
    <t>Анализ АЛ. Низкий уровень должен рассматриваться через призму консолидированного отчета и пониманием что вся кредиторская задолженность является полностью управляемой.</t>
  </si>
  <si>
    <t>Анализ БЛ. Положительная динамика при понимании заданности уровня дебиторской задолженности говорит о повышенном внимании к управлению ДЗ, что соответствует действительности.</t>
  </si>
  <si>
    <t>Анализ ТЛ. В данном случае, большая часть оборотных активов фактически принадлежит крупнейшему кредитору. Задача компании - создавать финансовый поток для материнской Компании на заданном уровне.</t>
  </si>
  <si>
    <t>Выводы:</t>
  </si>
  <si>
    <t>1. Наблюдается положительный тренд почти по всем показателям показателям;</t>
  </si>
  <si>
    <t>2. Тренд на снижение уровня текущих обязательств, при росте выручки и почти горизонтальном уровне запасов (торговая компания) сообщает об оптимизации логистических поставок и переходе к системе продаж\поставок "точно в срок". Данные мероприятия показывают усовершенствование внутренних процедур;</t>
  </si>
  <si>
    <t>3. Уровень дебиторской задолженности горизонтальный, при снижении исковой (как истец) нагрузки говорит о зрелом кредитном менеджменте;</t>
  </si>
  <si>
    <t>4. Надежность поставок анализирвоать не имеет смысла, ввиду того что фирма является сбытовой компанией крупного Холдинга;</t>
  </si>
  <si>
    <t xml:space="preserve">5. В целом, можно утверждать что Комапния является финансово стабильной и привлекательной для инвестирования и развивается положительно не только за счет преимуществ использования ресурса материнской Компании, но и за счет хорошо настроенных внутренних процедур. </t>
  </si>
  <si>
    <t>Исковая нагрузка (истец)*</t>
  </si>
  <si>
    <t>Прим.*: Данные исковой нагрузки по 2015 года взяты ссайта КадАрбир, данные 2016-19 со СПАРК</t>
  </si>
  <si>
    <t>* Даннные практически полностью совпадают с данными СПАРК (выборочная проверка)</t>
  </si>
  <si>
    <t xml:space="preserve">Анализ КУРС. См. п. по Анализ КА. </t>
  </si>
  <si>
    <t xml:space="preserve">Анализ КМ. Все мобильные средства направлены на погашение задолженности перед материнской компанией, что является основной целью работы Компании в РФ.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</si>
</sst>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rgb="FF0000FF"/>
      <name val="Calibri"/>
      <family val="2"/>
      <charset val="204"/>
    </font>
    <font>
      <sz val="12"/>
      <color rgb="FFFFFF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1"/>
    <xf numFmtId="0" fontId="5" fillId="0" borderId="0"/>
    <xf numFmtId="0" fontId="8" fillId="0" borderId="1"/>
  </cellStyleXfs>
  <cellXfs count="42">
    <xf numFmtId="0" fontId="0" fillId="0" borderId="0" xfId="0"/>
    <xf numFmtId="0" fontId="4" fillId="0" borderId="1" xfId="2" applyNumberFormat="1" applyFont="1" applyBorder="1"/>
    <xf numFmtId="0" fontId="6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7" fillId="0" borderId="2" xfId="2" applyNumberFormat="1" applyFont="1" applyBorder="1" applyAlignment="1">
      <alignment horizontal="center" vertical="center"/>
    </xf>
    <xf numFmtId="3" fontId="7" fillId="0" borderId="2" xfId="2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9" fontId="6" fillId="0" borderId="2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2" applyNumberFormat="1" applyFont="1" applyBorder="1" applyAlignment="1">
      <alignment horizontal="center" vertical="center"/>
    </xf>
    <xf numFmtId="3" fontId="7" fillId="0" borderId="0" xfId="2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4" xfId="2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2" applyNumberFormat="1" applyFont="1" applyBorder="1" applyAlignment="1">
      <alignment horizontal="center" vertical="center" wrapText="1"/>
    </xf>
    <xf numFmtId="0" fontId="13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3" fillId="0" borderId="2" xfId="2" applyNumberFormat="1" applyFont="1" applyBorder="1" applyAlignment="1">
      <alignment horizontal="center" vertical="center"/>
    </xf>
    <xf numFmtId="0" fontId="0" fillId="2" borderId="0" xfId="0" applyFill="1"/>
    <xf numFmtId="0" fontId="2" fillId="0" borderId="4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vertical="center" wrapText="1"/>
    </xf>
    <xf numFmtId="0" fontId="7" fillId="2" borderId="2" xfId="2" applyNumberFormat="1" applyFont="1" applyFill="1" applyBorder="1" applyAlignment="1">
      <alignment horizontal="center" vertical="center"/>
    </xf>
    <xf numFmtId="3" fontId="7" fillId="2" borderId="2" xfId="2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9" fontId="6" fillId="2" borderId="2" xfId="1" applyFont="1" applyFill="1" applyBorder="1" applyAlignment="1">
      <alignment horizontal="center" vertical="center" wrapText="1"/>
    </xf>
  </cellXfs>
  <cellStyles count="5">
    <cellStyle name="TableCellStyle" xfId="2"/>
    <cellStyle name="UrlTableCellStyle" xfId="4"/>
    <cellStyle name="Обычный" xfId="0" builtinId="0"/>
    <cellStyle name="Обычный 2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'КА-КУРС'!$A$19</c:f>
              <c:strCache>
                <c:ptCount val="1"/>
                <c:pt idx="0">
                  <c:v>Коэффициент автономии (КА)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'КА-КУРС'!$B$18:$F$18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'КА-КУРС'!$B$19:$F$19</c:f>
              <c:numCache>
                <c:formatCode>0%</c:formatCode>
                <c:ptCount val="5"/>
                <c:pt idx="0">
                  <c:v>-0.25249293579159487</c:v>
                </c:pt>
                <c:pt idx="1">
                  <c:v>-0.12040754130632321</c:v>
                </c:pt>
                <c:pt idx="2">
                  <c:v>-2.0891446548183725E-2</c:v>
                </c:pt>
                <c:pt idx="3">
                  <c:v>2.7413134693141231E-2</c:v>
                </c:pt>
                <c:pt idx="4">
                  <c:v>3.9150737587578387E-2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A-4345-A347-16545153E3CC}"/>
            </c:ext>
          </c:extLst>
        </c:ser>
        <c:ser>
          <c:idx val="1"/>
          <c:order val="1"/>
          <c:tx>
            <c:strRef>
              <c:f>'КА-КУРС'!$A$20</c:f>
              <c:strCache>
                <c:ptCount val="1"/>
                <c:pt idx="0">
                  <c:v>Коэффициент соотношения заемных и собственных средств (КЗСС)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'КА-КУРС'!$B$18:$F$18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'КА-КУРС'!$B$20:$F$20</c:f>
              <c:numCache>
                <c:formatCode>0%</c:formatCode>
                <c:ptCount val="5"/>
                <c:pt idx="0">
                  <c:v>-4.9605068429533805</c:v>
                </c:pt>
                <c:pt idx="1">
                  <c:v>-9.3051276452522735</c:v>
                </c:pt>
                <c:pt idx="2">
                  <c:v>-48.866479599371665</c:v>
                </c:pt>
                <c:pt idx="3">
                  <c:v>35.47886355186516</c:v>
                </c:pt>
                <c:pt idx="4">
                  <c:v>24.542302945456555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A-4345-A347-16545153E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455699136"/>
        <c:axId val="455700448"/>
        <c:axId val="0"/>
      </c:bar3DChart>
      <c:catAx>
        <c:axId val="45569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5700448"/>
        <c:crosses val="autoZero"/>
        <c:auto val="1"/>
        <c:lblAlgn val="ctr"/>
        <c:lblOffset val="100"/>
        <c:noMultiLvlLbl val="0"/>
      </c:catAx>
      <c:valAx>
        <c:axId val="45570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569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 коэффициента  абсолютной ликвидности (АЛ)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'АЛ-ТЛ'!$A$12</c:f>
              <c:strCache>
                <c:ptCount val="1"/>
                <c:pt idx="0">
                  <c:v>Коэффициент  абсолютной ликвидности (АЛ)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'АЛ-ТЛ'!$B$11:$F$11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'АЛ-ТЛ'!$B$12:$F$12</c:f>
              <c:numCache>
                <c:formatCode>0%</c:formatCode>
                <c:ptCount val="5"/>
                <c:pt idx="0">
                  <c:v>4.9482882817085613E-2</c:v>
                </c:pt>
                <c:pt idx="1">
                  <c:v>9.9564120593302524E-2</c:v>
                </c:pt>
                <c:pt idx="2">
                  <c:v>6.8391761788400326E-2</c:v>
                </c:pt>
                <c:pt idx="3">
                  <c:v>0.12307122126862628</c:v>
                </c:pt>
                <c:pt idx="4">
                  <c:v>0.18795496837626391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9-45D7-BD6C-1D6E02987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2941816"/>
        <c:axId val="462942472"/>
        <c:axId val="363425120"/>
      </c:bar3DChart>
      <c:catAx>
        <c:axId val="46294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2942472"/>
        <c:crosses val="autoZero"/>
        <c:auto val="1"/>
        <c:lblAlgn val="ctr"/>
        <c:lblOffset val="100"/>
        <c:noMultiLvlLbl val="0"/>
      </c:catAx>
      <c:valAx>
        <c:axId val="46294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2941816"/>
        <c:crosses val="autoZero"/>
        <c:crossBetween val="between"/>
      </c:valAx>
      <c:serAx>
        <c:axId val="3634251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2942472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7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 коэффициента банкротства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'Коэф Альтман как понимаю'!$A$26</c:f>
              <c:strCache>
                <c:ptCount val="1"/>
                <c:pt idx="0">
                  <c:v>Коэффициенты банкротства</c:v>
                </c:pt>
              </c:strCache>
            </c:strRef>
          </c:tx>
          <c:spPr>
            <a:ln w="28575">
              <a:solidFill>
                <a:schemeClr val="accent1">
                  <a:alpha val="20000"/>
                </a:schemeClr>
              </a:solidFill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'Коэф Альтман как понимаю'!$B$25:$F$25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xVal>
          <c:yVal>
            <c:numRef>
              <c:f>'Коэф Альтман как понимаю'!$B$26:$F$26</c:f>
              <c:numCache>
                <c:formatCode>0.000</c:formatCode>
                <c:ptCount val="5"/>
                <c:pt idx="0">
                  <c:v>4.0223723699032812</c:v>
                </c:pt>
                <c:pt idx="1">
                  <c:v>4.8974159219964015</c:v>
                </c:pt>
                <c:pt idx="2">
                  <c:v>5.4704812098477476</c:v>
                </c:pt>
                <c:pt idx="3">
                  <c:v>6.5710986559190463</c:v>
                </c:pt>
                <c:pt idx="4">
                  <c:v>6.1797294802020257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DE-46A5-A56D-6AECD6E1F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293632"/>
        <c:axId val="369301504"/>
      </c:scatterChart>
      <c:valAx>
        <c:axId val="369293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9301504"/>
        <c:crosses val="autoZero"/>
        <c:crossBetween val="midCat"/>
      </c:valAx>
      <c:valAx>
        <c:axId val="36930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9293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7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 коэффициента банкротства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'Коэф Альтман как в интернете'!$A$22</c:f>
              <c:strCache>
                <c:ptCount val="1"/>
                <c:pt idx="0">
                  <c:v>Коэффициенты банкротства</c:v>
                </c:pt>
              </c:strCache>
            </c:strRef>
          </c:tx>
          <c:spPr>
            <a:ln w="28575">
              <a:solidFill>
                <a:schemeClr val="accent1">
                  <a:alpha val="20000"/>
                </a:schemeClr>
              </a:solidFill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'Коэф Альтман как в интернете'!$B$21:$F$21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xVal>
          <c:yVal>
            <c:numRef>
              <c:f>'Коэф Альтман как в интернете'!$B$22:$F$22</c:f>
              <c:numCache>
                <c:formatCode>0.000</c:formatCode>
                <c:ptCount val="5"/>
                <c:pt idx="0">
                  <c:v>4.4919371235429306</c:v>
                </c:pt>
                <c:pt idx="1">
                  <c:v>5.2384017728295742</c:v>
                </c:pt>
                <c:pt idx="2">
                  <c:v>5.5277154653913456</c:v>
                </c:pt>
                <c:pt idx="3">
                  <c:v>6.534107282274352</c:v>
                </c:pt>
                <c:pt idx="4">
                  <c:v>6.1282887558481134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72-49CA-A4D7-2B7D81488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825720"/>
        <c:axId val="234823424"/>
      </c:scatterChart>
      <c:valAx>
        <c:axId val="234825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4823424"/>
        <c:crosses val="autoZero"/>
        <c:crossBetween val="midCat"/>
      </c:valAx>
      <c:valAx>
        <c:axId val="23482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4825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10</xdr:row>
      <xdr:rowOff>171450</xdr:rowOff>
    </xdr:from>
    <xdr:to>
      <xdr:col>13</xdr:col>
      <xdr:colOff>323850</xdr:colOff>
      <xdr:row>20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580919</xdr:colOff>
      <xdr:row>10</xdr:row>
      <xdr:rowOff>108180</xdr:rowOff>
    </xdr:from>
    <xdr:ext cx="1565300" cy="342786"/>
    <xdr:sp macro="" textlink="">
      <xdr:nvSpPr>
        <xdr:cNvPr id="5" name="TextBox 4"/>
        <xdr:cNvSpPr txBox="1"/>
      </xdr:nvSpPr>
      <xdr:spPr>
        <a:xfrm rot="193446">
          <a:off x="9658244" y="2098905"/>
          <a:ext cx="156530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600">
              <a:solidFill>
                <a:srgbClr val="00B0F0"/>
              </a:solidFill>
            </a:rPr>
            <a:t>Динамика КЗСС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1</xdr:row>
      <xdr:rowOff>152400</xdr:rowOff>
    </xdr:from>
    <xdr:to>
      <xdr:col>14</xdr:col>
      <xdr:colOff>104775</xdr:colOff>
      <xdr:row>12</xdr:row>
      <xdr:rowOff>304800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66674</xdr:colOff>
      <xdr:row>14</xdr:row>
      <xdr:rowOff>190500</xdr:rowOff>
    </xdr:from>
    <xdr:to>
      <xdr:col>12</xdr:col>
      <xdr:colOff>590549</xdr:colOff>
      <xdr:row>26</xdr:row>
      <xdr:rowOff>76200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10</xdr:row>
      <xdr:rowOff>19050</xdr:rowOff>
    </xdr:from>
    <xdr:to>
      <xdr:col>12</xdr:col>
      <xdr:colOff>457200</xdr:colOff>
      <xdr:row>22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25" workbookViewId="0">
      <selection activeCell="D23" sqref="D23:E23"/>
    </sheetView>
  </sheetViews>
  <sheetFormatPr defaultRowHeight="15.75" x14ac:dyDescent="0.25"/>
  <cols>
    <col min="1" max="1" width="40" style="8" customWidth="1"/>
    <col min="2" max="2" width="16.140625" style="8" bestFit="1" customWidth="1"/>
    <col min="3" max="4" width="15.85546875" style="8" bestFit="1" customWidth="1"/>
    <col min="5" max="6" width="15" style="8" bestFit="1" customWidth="1"/>
  </cols>
  <sheetData>
    <row r="1" spans="1:6" x14ac:dyDescent="0.25">
      <c r="A1" s="8" t="s">
        <v>37</v>
      </c>
      <c r="B1" s="39"/>
      <c r="C1" s="39"/>
      <c r="D1" s="39"/>
    </row>
    <row r="2" spans="1:6" x14ac:dyDescent="0.25">
      <c r="A2" s="2"/>
      <c r="B2" s="2">
        <v>2015</v>
      </c>
      <c r="C2" s="2">
        <v>2016</v>
      </c>
      <c r="D2" s="2">
        <v>2017</v>
      </c>
      <c r="E2" s="2">
        <v>2018</v>
      </c>
      <c r="F2" s="2">
        <v>2019</v>
      </c>
    </row>
    <row r="3" spans="1:6" x14ac:dyDescent="0.25">
      <c r="A3" s="2" t="s">
        <v>0</v>
      </c>
      <c r="B3" s="3">
        <v>5662701</v>
      </c>
      <c r="C3" s="3">
        <v>6428011</v>
      </c>
      <c r="D3" s="3">
        <v>7130478</v>
      </c>
      <c r="E3" s="3">
        <v>5886959</v>
      </c>
      <c r="F3" s="3">
        <v>6933075</v>
      </c>
    </row>
    <row r="4" spans="1:6" x14ac:dyDescent="0.25">
      <c r="A4" s="4" t="s">
        <v>11</v>
      </c>
      <c r="B4" s="5">
        <v>174089</v>
      </c>
      <c r="C4" s="5">
        <v>478021</v>
      </c>
      <c r="D4" s="5">
        <v>302098</v>
      </c>
      <c r="E4" s="5">
        <v>98358</v>
      </c>
      <c r="F4" s="5">
        <v>30798</v>
      </c>
    </row>
    <row r="5" spans="1:6" x14ac:dyDescent="0.25">
      <c r="A5" s="4" t="s">
        <v>12</v>
      </c>
      <c r="B5" s="5">
        <v>176868</v>
      </c>
      <c r="C5" s="5">
        <v>239039</v>
      </c>
      <c r="D5" s="5">
        <v>195756</v>
      </c>
      <c r="E5" s="5">
        <v>606296</v>
      </c>
      <c r="F5" s="5">
        <v>1221255</v>
      </c>
    </row>
    <row r="6" spans="1:6" x14ac:dyDescent="0.25">
      <c r="A6" s="2" t="s">
        <v>13</v>
      </c>
      <c r="B6" s="3">
        <f>SUM(B4:B5)</f>
        <v>350957</v>
      </c>
      <c r="C6" s="3">
        <f t="shared" ref="C6:F6" si="0">SUM(C4:C5)</f>
        <v>717060</v>
      </c>
      <c r="D6" s="3">
        <f t="shared" si="0"/>
        <v>497854</v>
      </c>
      <c r="E6" s="3">
        <f t="shared" si="0"/>
        <v>704654</v>
      </c>
      <c r="F6" s="3">
        <f t="shared" si="0"/>
        <v>1252053</v>
      </c>
    </row>
    <row r="7" spans="1:6" x14ac:dyDescent="0.25">
      <c r="A7" s="4" t="s">
        <v>14</v>
      </c>
      <c r="B7" s="5">
        <v>5129228</v>
      </c>
      <c r="C7" s="5">
        <v>6068188</v>
      </c>
      <c r="D7" s="5">
        <v>7014873</v>
      </c>
      <c r="E7" s="5">
        <v>5835446</v>
      </c>
      <c r="F7" s="5">
        <v>6888869</v>
      </c>
    </row>
    <row r="8" spans="1:6" x14ac:dyDescent="0.25">
      <c r="A8" s="4" t="s">
        <v>15</v>
      </c>
      <c r="B8" s="5">
        <v>533473</v>
      </c>
      <c r="C8" s="5">
        <v>359823</v>
      </c>
      <c r="D8" s="5">
        <v>115605</v>
      </c>
      <c r="E8" s="5">
        <v>51512</v>
      </c>
      <c r="F8" s="5">
        <v>44206</v>
      </c>
    </row>
    <row r="9" spans="1:6" x14ac:dyDescent="0.25">
      <c r="A9" s="2" t="s">
        <v>1</v>
      </c>
      <c r="B9" s="3">
        <v>5662701</v>
      </c>
      <c r="C9" s="3">
        <v>6428011</v>
      </c>
      <c r="D9" s="3">
        <v>7130478</v>
      </c>
      <c r="E9" s="3">
        <v>5886959</v>
      </c>
      <c r="F9" s="3">
        <v>6933075</v>
      </c>
    </row>
    <row r="10" spans="1:6" x14ac:dyDescent="0.25">
      <c r="A10" s="4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188</v>
      </c>
    </row>
    <row r="11" spans="1:6" x14ac:dyDescent="0.25">
      <c r="A11" s="4" t="s">
        <v>9</v>
      </c>
      <c r="B11" s="5">
        <v>7092493</v>
      </c>
      <c r="C11" s="5">
        <v>7201992</v>
      </c>
      <c r="D11" s="5">
        <v>7279444</v>
      </c>
      <c r="E11" s="5">
        <v>5725579</v>
      </c>
      <c r="F11" s="5">
        <v>6661452</v>
      </c>
    </row>
    <row r="12" spans="1:6" x14ac:dyDescent="0.25">
      <c r="A12" s="2" t="s">
        <v>10</v>
      </c>
      <c r="B12" s="3">
        <f>B10+B11</f>
        <v>7092493</v>
      </c>
      <c r="C12" s="3">
        <f t="shared" ref="C12:F12" si="1">C10+C11</f>
        <v>7201992</v>
      </c>
      <c r="D12" s="3">
        <f t="shared" si="1"/>
        <v>7279444</v>
      </c>
      <c r="E12" s="3">
        <f t="shared" si="1"/>
        <v>5725579</v>
      </c>
      <c r="F12" s="3">
        <f t="shared" si="1"/>
        <v>6661640</v>
      </c>
    </row>
    <row r="13" spans="1:6" ht="32.25" customHeight="1" x14ac:dyDescent="0.25">
      <c r="A13" s="2" t="s">
        <v>2</v>
      </c>
      <c r="B13" s="40">
        <v>-1429792</v>
      </c>
      <c r="C13" s="40">
        <v>-773981</v>
      </c>
      <c r="D13" s="40">
        <v>-148966</v>
      </c>
      <c r="E13" s="3">
        <v>161380</v>
      </c>
      <c r="F13" s="3">
        <v>271435</v>
      </c>
    </row>
    <row r="14" spans="1:6" ht="18" customHeight="1" x14ac:dyDescent="0.25">
      <c r="A14" s="4" t="s">
        <v>16</v>
      </c>
      <c r="B14" s="5">
        <v>371473</v>
      </c>
      <c r="C14" s="5">
        <v>655811</v>
      </c>
      <c r="D14" s="5">
        <v>625015</v>
      </c>
      <c r="E14" s="5">
        <v>310345</v>
      </c>
      <c r="F14" s="5">
        <v>262166</v>
      </c>
    </row>
    <row r="15" spans="1:6" ht="18" customHeight="1" x14ac:dyDescent="0.25">
      <c r="A15" s="12" t="s">
        <v>35</v>
      </c>
      <c r="B15" s="3">
        <v>0</v>
      </c>
      <c r="C15" s="3">
        <v>0</v>
      </c>
      <c r="D15" s="3">
        <v>0</v>
      </c>
      <c r="E15" s="3">
        <v>0</v>
      </c>
      <c r="F15" s="12">
        <v>152110</v>
      </c>
    </row>
    <row r="16" spans="1:6" ht="18.75" customHeight="1" x14ac:dyDescent="0.25">
      <c r="A16" s="12" t="s">
        <v>36</v>
      </c>
      <c r="B16" s="3">
        <f>B14-B15</f>
        <v>371473</v>
      </c>
      <c r="C16" s="3">
        <f t="shared" ref="C16:F16" si="2">C14-C15</f>
        <v>655811</v>
      </c>
      <c r="D16" s="3">
        <f t="shared" si="2"/>
        <v>625015</v>
      </c>
      <c r="E16" s="3">
        <f t="shared" si="2"/>
        <v>310345</v>
      </c>
      <c r="F16" s="3">
        <f t="shared" si="2"/>
        <v>110056</v>
      </c>
    </row>
    <row r="18" spans="1:10" x14ac:dyDescent="0.25">
      <c r="A18" s="2"/>
      <c r="B18" s="2">
        <v>2015</v>
      </c>
      <c r="C18" s="2">
        <v>2016</v>
      </c>
      <c r="D18" s="2">
        <v>2017</v>
      </c>
      <c r="E18" s="2">
        <v>2018</v>
      </c>
      <c r="F18" s="2">
        <v>2019</v>
      </c>
    </row>
    <row r="19" spans="1:10" ht="15" customHeight="1" x14ac:dyDescent="0.25">
      <c r="A19" s="6" t="s">
        <v>3</v>
      </c>
      <c r="B19" s="7">
        <f>B13/B3</f>
        <v>-0.25249293579159487</v>
      </c>
      <c r="C19" s="7">
        <f t="shared" ref="C19:F19" si="3">C13/C3</f>
        <v>-0.12040754130632321</v>
      </c>
      <c r="D19" s="7">
        <f t="shared" si="3"/>
        <v>-2.0891446548183725E-2</v>
      </c>
      <c r="E19" s="7">
        <f t="shared" si="3"/>
        <v>2.7413134693141231E-2</v>
      </c>
      <c r="F19" s="7">
        <f t="shared" si="3"/>
        <v>3.9150737587578387E-2</v>
      </c>
    </row>
    <row r="20" spans="1:10" ht="32.25" customHeight="1" x14ac:dyDescent="0.25">
      <c r="A20" s="6" t="s">
        <v>4</v>
      </c>
      <c r="B20" s="7">
        <f>B12/B13</f>
        <v>-4.9605068429533805</v>
      </c>
      <c r="C20" s="7">
        <f t="shared" ref="C20:F20" si="4">C12/C13</f>
        <v>-9.3051276452522735</v>
      </c>
      <c r="D20" s="7">
        <f t="shared" si="4"/>
        <v>-48.866479599371665</v>
      </c>
      <c r="E20" s="7">
        <f t="shared" si="4"/>
        <v>35.47886355186516</v>
      </c>
      <c r="F20" s="7">
        <f t="shared" si="4"/>
        <v>24.542302945456555</v>
      </c>
      <c r="J20" s="1"/>
    </row>
    <row r="21" spans="1:10" ht="19.5" customHeight="1" x14ac:dyDescent="0.25">
      <c r="A21" s="6" t="s">
        <v>5</v>
      </c>
      <c r="B21" s="7">
        <f>B6/B7</f>
        <v>6.8422967354931391E-2</v>
      </c>
      <c r="C21" s="7">
        <f t="shared" ref="C21:F21" si="5">C6/C7</f>
        <v>0.11816707063129883</v>
      </c>
      <c r="D21" s="7">
        <f t="shared" si="5"/>
        <v>7.0971206463752087E-2</v>
      </c>
      <c r="E21" s="7">
        <f t="shared" si="5"/>
        <v>0.120754094888377</v>
      </c>
      <c r="F21" s="7">
        <f t="shared" si="5"/>
        <v>0.18175015376254069</v>
      </c>
    </row>
    <row r="22" spans="1:10" ht="54" customHeight="1" x14ac:dyDescent="0.25">
      <c r="A22" s="6" t="s">
        <v>6</v>
      </c>
      <c r="B22" s="7">
        <f>(B13-B8)/B7</f>
        <v>-0.38276032962465306</v>
      </c>
      <c r="C22" s="7">
        <f t="shared" ref="C22:F22" si="6">(C13-C8)/C7</f>
        <v>-0.18684391452604962</v>
      </c>
      <c r="D22" s="7">
        <f t="shared" si="6"/>
        <v>-3.7715722009507513E-2</v>
      </c>
      <c r="E22" s="7">
        <f t="shared" si="6"/>
        <v>1.8827695432362838E-2</v>
      </c>
      <c r="F22" s="7">
        <f t="shared" si="6"/>
        <v>3.2984950069452623E-2</v>
      </c>
    </row>
    <row r="23" spans="1:10" ht="29.25" customHeight="1" x14ac:dyDescent="0.25">
      <c r="A23" s="6" t="s">
        <v>7</v>
      </c>
      <c r="B23" s="7">
        <f>B16/B13</f>
        <v>-0.25980911908865068</v>
      </c>
      <c r="C23" s="7">
        <f t="shared" ref="C23:F23" si="7">C16/C13</f>
        <v>-0.84732183348170043</v>
      </c>
      <c r="D23" s="41">
        <f t="shared" si="7"/>
        <v>-4.1956889491561835</v>
      </c>
      <c r="E23" s="41">
        <f t="shared" si="7"/>
        <v>1.9230697732060975</v>
      </c>
      <c r="F23" s="7">
        <f t="shared" si="7"/>
        <v>0.40545987068727318</v>
      </c>
      <c r="G23" s="32"/>
      <c r="H23" s="32"/>
      <c r="I23" s="32"/>
    </row>
    <row r="24" spans="1:10" x14ac:dyDescent="0.25">
      <c r="A24" s="33" t="s">
        <v>67</v>
      </c>
      <c r="B24" s="33"/>
      <c r="C24" s="33"/>
      <c r="D24" s="33"/>
      <c r="E24" s="33"/>
      <c r="F24" s="33"/>
    </row>
    <row r="25" spans="1:10" x14ac:dyDescent="0.25">
      <c r="A25" s="2"/>
      <c r="B25" s="2" t="s">
        <v>17</v>
      </c>
      <c r="C25" s="2" t="s">
        <v>18</v>
      </c>
      <c r="D25" s="2" t="s">
        <v>19</v>
      </c>
      <c r="E25" s="2" t="s">
        <v>20</v>
      </c>
      <c r="F25" s="2" t="s">
        <v>21</v>
      </c>
    </row>
    <row r="26" spans="1:10" x14ac:dyDescent="0.25">
      <c r="A26" s="6" t="s">
        <v>17</v>
      </c>
      <c r="B26" s="2">
        <v>1</v>
      </c>
      <c r="C26" s="13"/>
      <c r="D26" s="13"/>
      <c r="E26" s="13"/>
      <c r="F26" s="13"/>
    </row>
    <row r="27" spans="1:10" x14ac:dyDescent="0.25">
      <c r="A27" s="6" t="s">
        <v>18</v>
      </c>
      <c r="B27" s="14">
        <f>CORREL(B19:F19,B20:F20)</f>
        <v>0.31802352227102121</v>
      </c>
      <c r="C27" s="2">
        <v>1</v>
      </c>
      <c r="D27" s="2"/>
      <c r="E27" s="2"/>
      <c r="F27" s="2"/>
    </row>
    <row r="28" spans="1:10" x14ac:dyDescent="0.25">
      <c r="A28" s="6" t="s">
        <v>22</v>
      </c>
      <c r="B28" s="14">
        <f>CORREL(B19:F19,B21:F21)</f>
        <v>0.62407581611673313</v>
      </c>
      <c r="C28" s="14">
        <f>CORREL(B20:F20,B21:F21)</f>
        <v>0.68528372684116579</v>
      </c>
      <c r="D28" s="2">
        <v>1</v>
      </c>
      <c r="E28" s="2"/>
      <c r="F28" s="2"/>
    </row>
    <row r="29" spans="1:10" x14ac:dyDescent="0.25">
      <c r="A29" s="6" t="s">
        <v>20</v>
      </c>
      <c r="B29" s="14">
        <f>CORREL(B19:F19,B22:F22)</f>
        <v>0.9993606239613344</v>
      </c>
      <c r="C29" s="14">
        <f>CORREL(B20:F20,B22:F22)</f>
        <v>0.28609436276633621</v>
      </c>
      <c r="D29" s="14">
        <f>CORREL(B21:F21,B22:F22)</f>
        <v>0.60342275872233442</v>
      </c>
      <c r="E29" s="2">
        <v>1</v>
      </c>
      <c r="F29" s="2"/>
    </row>
    <row r="30" spans="1:10" x14ac:dyDescent="0.25">
      <c r="A30" s="6" t="s">
        <v>21</v>
      </c>
      <c r="B30" s="14">
        <f>CORREL(B19:F19,B23:F23)</f>
        <v>0.11699281858126324</v>
      </c>
      <c r="C30" s="14">
        <f>CORREL(B20:F20,B23:F23)</f>
        <v>0.97239479018285124</v>
      </c>
      <c r="D30" s="14">
        <f>CORREL(B21:F21,B23:F23)</f>
        <v>0.53344728197738989</v>
      </c>
      <c r="E30" s="14">
        <f>CORREL(B22:F22,B23:F23)</f>
        <v>8.5291333133085831E-2</v>
      </c>
      <c r="F30" s="2">
        <v>1</v>
      </c>
    </row>
    <row r="32" spans="1:10" ht="51.75" customHeight="1" x14ac:dyDescent="0.25">
      <c r="A32" s="20" t="s">
        <v>55</v>
      </c>
      <c r="B32" s="20"/>
      <c r="C32" s="20"/>
      <c r="D32" s="20"/>
      <c r="E32" s="20"/>
      <c r="F32" s="20"/>
      <c r="G32" s="24"/>
      <c r="H32" s="24"/>
      <c r="I32" s="24"/>
    </row>
    <row r="33" spans="1:9" ht="33.75" customHeight="1" x14ac:dyDescent="0.25">
      <c r="A33" s="20" t="s">
        <v>53</v>
      </c>
      <c r="B33" s="20"/>
      <c r="C33" s="20"/>
      <c r="D33" s="20"/>
      <c r="E33" s="20"/>
      <c r="F33" s="20"/>
      <c r="G33" s="24"/>
      <c r="H33" s="24"/>
      <c r="I33" s="24"/>
    </row>
    <row r="34" spans="1:9" ht="33" customHeight="1" x14ac:dyDescent="0.25">
      <c r="A34" s="35" t="s">
        <v>69</v>
      </c>
      <c r="B34" s="35"/>
      <c r="C34" s="35"/>
      <c r="D34" s="35"/>
      <c r="E34" s="35"/>
      <c r="F34" s="35"/>
      <c r="G34" s="24"/>
      <c r="H34" s="24"/>
      <c r="I34" s="24"/>
    </row>
    <row r="35" spans="1:9" x14ac:dyDescent="0.25">
      <c r="A35" s="19" t="s">
        <v>54</v>
      </c>
      <c r="B35" s="19"/>
      <c r="C35" s="19"/>
      <c r="D35" s="19"/>
      <c r="E35" s="19"/>
      <c r="F35" s="19"/>
      <c r="G35" s="24"/>
      <c r="H35" s="24"/>
      <c r="I35" s="24"/>
    </row>
    <row r="36" spans="1:9" ht="19.5" customHeight="1" x14ac:dyDescent="0.25">
      <c r="A36" s="34" t="s">
        <v>68</v>
      </c>
      <c r="B36" s="34"/>
      <c r="C36" s="34"/>
      <c r="D36" s="34"/>
      <c r="E36" s="34"/>
      <c r="F36" s="34"/>
      <c r="G36" s="24"/>
      <c r="H36" s="24"/>
      <c r="I36" s="24"/>
    </row>
  </sheetData>
  <mergeCells count="8">
    <mergeCell ref="B1:D1"/>
    <mergeCell ref="A36:F36"/>
    <mergeCell ref="A35:F35"/>
    <mergeCell ref="G32:I36"/>
    <mergeCell ref="A32:F32"/>
    <mergeCell ref="A33:F33"/>
    <mergeCell ref="A34:F34"/>
    <mergeCell ref="A24:F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9" workbookViewId="0">
      <selection activeCell="A5" sqref="A5:B5"/>
    </sheetView>
  </sheetViews>
  <sheetFormatPr defaultRowHeight="15.75" x14ac:dyDescent="0.25"/>
  <cols>
    <col min="1" max="1" width="46.85546875" style="8" customWidth="1"/>
    <col min="2" max="3" width="15.140625" style="8" bestFit="1" customWidth="1"/>
    <col min="4" max="6" width="10.140625" style="8" bestFit="1" customWidth="1"/>
  </cols>
  <sheetData>
    <row r="1" spans="1:9" x14ac:dyDescent="0.25">
      <c r="A1" s="11"/>
      <c r="B1" s="2">
        <v>2015</v>
      </c>
      <c r="C1" s="2">
        <v>2016</v>
      </c>
      <c r="D1" s="2">
        <v>2017</v>
      </c>
      <c r="E1" s="2">
        <v>2018</v>
      </c>
      <c r="F1" s="2">
        <v>2019</v>
      </c>
    </row>
    <row r="2" spans="1:9" x14ac:dyDescent="0.25">
      <c r="A2" s="4" t="s">
        <v>11</v>
      </c>
      <c r="B2" s="5">
        <v>174089</v>
      </c>
      <c r="C2" s="5">
        <v>478021</v>
      </c>
      <c r="D2" s="5">
        <v>302098</v>
      </c>
      <c r="E2" s="5">
        <v>98358</v>
      </c>
      <c r="F2" s="5">
        <v>30798</v>
      </c>
    </row>
    <row r="3" spans="1:9" x14ac:dyDescent="0.25">
      <c r="A3" s="4" t="s">
        <v>12</v>
      </c>
      <c r="B3" s="5">
        <v>176868</v>
      </c>
      <c r="C3" s="5">
        <v>239039</v>
      </c>
      <c r="D3" s="5">
        <v>195756</v>
      </c>
      <c r="E3" s="5">
        <v>606296</v>
      </c>
      <c r="F3" s="5">
        <v>1221255</v>
      </c>
    </row>
    <row r="4" spans="1:9" x14ac:dyDescent="0.25">
      <c r="A4" s="4" t="s">
        <v>38</v>
      </c>
      <c r="B4" s="5">
        <v>1266077</v>
      </c>
      <c r="C4" s="5">
        <v>1916615</v>
      </c>
      <c r="D4" s="5">
        <v>1879134</v>
      </c>
      <c r="E4" s="5">
        <v>1850007</v>
      </c>
      <c r="F4" s="5">
        <v>1666712</v>
      </c>
    </row>
    <row r="5" spans="1:9" x14ac:dyDescent="0.25">
      <c r="A5" s="37" t="s">
        <v>65</v>
      </c>
      <c r="B5" s="38">
        <v>76857</v>
      </c>
      <c r="C5" s="12">
        <v>115519</v>
      </c>
      <c r="D5" s="12">
        <v>88541</v>
      </c>
      <c r="E5" s="5">
        <v>29533</v>
      </c>
      <c r="F5" s="5">
        <v>21539</v>
      </c>
    </row>
    <row r="6" spans="1:9" x14ac:dyDescent="0.25">
      <c r="A6" s="4" t="s">
        <v>39</v>
      </c>
      <c r="B6" s="5">
        <f>B4-B5</f>
        <v>1189220</v>
      </c>
      <c r="C6" s="5">
        <f t="shared" ref="C6:F6" si="0">C4-C5</f>
        <v>1801096</v>
      </c>
      <c r="D6" s="5">
        <f t="shared" si="0"/>
        <v>1790593</v>
      </c>
      <c r="E6" s="5">
        <f t="shared" si="0"/>
        <v>1820474</v>
      </c>
      <c r="F6" s="5">
        <f t="shared" si="0"/>
        <v>1645173</v>
      </c>
    </row>
    <row r="7" spans="1:9" x14ac:dyDescent="0.25">
      <c r="A7" s="4" t="s">
        <v>9</v>
      </c>
      <c r="B7" s="5">
        <v>7092493</v>
      </c>
      <c r="C7" s="5">
        <v>7201992</v>
      </c>
      <c r="D7" s="5">
        <v>7279444</v>
      </c>
      <c r="E7" s="5">
        <v>5725579</v>
      </c>
      <c r="F7" s="5">
        <v>6661452</v>
      </c>
    </row>
    <row r="8" spans="1:9" x14ac:dyDescent="0.25">
      <c r="A8" s="4" t="s">
        <v>14</v>
      </c>
      <c r="B8" s="5">
        <v>5129228</v>
      </c>
      <c r="C8" s="5">
        <v>6068188</v>
      </c>
      <c r="D8" s="5">
        <v>7014873</v>
      </c>
      <c r="E8" s="5">
        <v>5835446</v>
      </c>
      <c r="F8" s="5">
        <v>6888869</v>
      </c>
    </row>
    <row r="9" spans="1:9" x14ac:dyDescent="0.25">
      <c r="A9" s="23" t="s">
        <v>66</v>
      </c>
      <c r="B9" s="23"/>
      <c r="C9" s="23"/>
      <c r="D9" s="23"/>
      <c r="E9" s="23"/>
      <c r="F9" s="23"/>
    </row>
    <row r="10" spans="1:9" x14ac:dyDescent="0.25">
      <c r="A10" s="9"/>
      <c r="B10" s="10"/>
      <c r="C10" s="10"/>
      <c r="D10" s="9"/>
      <c r="E10" s="10"/>
      <c r="F10" s="10"/>
    </row>
    <row r="11" spans="1:9" x14ac:dyDescent="0.25">
      <c r="A11" s="2"/>
      <c r="B11" s="2">
        <v>2015</v>
      </c>
      <c r="C11" s="2">
        <v>2016</v>
      </c>
      <c r="D11" s="2">
        <v>2017</v>
      </c>
      <c r="E11" s="2">
        <v>2018</v>
      </c>
      <c r="F11" s="2">
        <v>2019</v>
      </c>
    </row>
    <row r="12" spans="1:9" ht="18" customHeight="1" x14ac:dyDescent="0.25">
      <c r="A12" s="6" t="s">
        <v>23</v>
      </c>
      <c r="B12" s="7">
        <f>(B2+B3)/B7</f>
        <v>4.9482882817085613E-2</v>
      </c>
      <c r="C12" s="7">
        <f t="shared" ref="C12:F12" si="1">(C2+C3)/C7</f>
        <v>9.9564120593302524E-2</v>
      </c>
      <c r="D12" s="7">
        <f t="shared" si="1"/>
        <v>6.8391761788400326E-2</v>
      </c>
      <c r="E12" s="7">
        <f t="shared" si="1"/>
        <v>0.12307122126862628</v>
      </c>
      <c r="F12" s="7">
        <f t="shared" si="1"/>
        <v>0.18795496837626391</v>
      </c>
    </row>
    <row r="13" spans="1:9" x14ac:dyDescent="0.25">
      <c r="A13" s="6" t="s">
        <v>24</v>
      </c>
      <c r="B13" s="7">
        <f>(B2+B3+B6)/B7</f>
        <v>0.21715594220537124</v>
      </c>
      <c r="C13" s="7">
        <f t="shared" ref="C13:F13" si="2">(C2+C3+C6)/C7</f>
        <v>0.34964715317651007</v>
      </c>
      <c r="D13" s="7">
        <f t="shared" si="2"/>
        <v>0.3143711250474624</v>
      </c>
      <c r="E13" s="7">
        <f t="shared" si="2"/>
        <v>0.44102578970615897</v>
      </c>
      <c r="F13" s="7">
        <f t="shared" si="2"/>
        <v>0.43492409762916551</v>
      </c>
    </row>
    <row r="14" spans="1:9" ht="15" customHeight="1" x14ac:dyDescent="0.25">
      <c r="A14" s="6" t="s">
        <v>25</v>
      </c>
      <c r="B14" s="7">
        <f>B8/B7</f>
        <v>0.72319112616677939</v>
      </c>
      <c r="C14" s="7">
        <f t="shared" ref="C14:F14" si="3">C8/C7</f>
        <v>0.84257077764040833</v>
      </c>
      <c r="D14" s="7">
        <f t="shared" si="3"/>
        <v>0.96365505387499373</v>
      </c>
      <c r="E14" s="7">
        <f t="shared" si="3"/>
        <v>1.0191888016914969</v>
      </c>
      <c r="F14" s="7">
        <f t="shared" si="3"/>
        <v>1.0341392537242631</v>
      </c>
      <c r="G14" s="32"/>
      <c r="H14" s="32"/>
      <c r="I14" s="32"/>
    </row>
    <row r="15" spans="1:9" x14ac:dyDescent="0.25">
      <c r="A15" s="33" t="s">
        <v>67</v>
      </c>
      <c r="B15" s="33"/>
      <c r="C15" s="33"/>
      <c r="D15" s="33"/>
      <c r="E15" s="33"/>
      <c r="F15" s="33"/>
    </row>
    <row r="16" spans="1:9" x14ac:dyDescent="0.25">
      <c r="A16" s="2"/>
      <c r="B16" s="2" t="s">
        <v>26</v>
      </c>
      <c r="C16" s="2" t="s">
        <v>27</v>
      </c>
      <c r="D16" s="2" t="s">
        <v>28</v>
      </c>
    </row>
    <row r="17" spans="1:9" x14ac:dyDescent="0.25">
      <c r="A17" s="2" t="s">
        <v>26</v>
      </c>
      <c r="B17" s="2">
        <v>1</v>
      </c>
      <c r="C17" s="2"/>
      <c r="D17" s="2"/>
    </row>
    <row r="18" spans="1:9" x14ac:dyDescent="0.25">
      <c r="A18" s="2" t="s">
        <v>27</v>
      </c>
      <c r="B18" s="14">
        <f>CORREL(B12:F12,B13:F13)</f>
        <v>0.86714711509882358</v>
      </c>
      <c r="C18" s="2">
        <v>1</v>
      </c>
      <c r="D18" s="2"/>
    </row>
    <row r="19" spans="1:9" x14ac:dyDescent="0.25">
      <c r="A19" s="2" t="s">
        <v>28</v>
      </c>
      <c r="B19" s="14">
        <f>CORREL(B12:F12,B14:F14)</f>
        <v>0.73885308386297754</v>
      </c>
      <c r="C19" s="14">
        <f>CORREL(B13:F13,B14:F14)</f>
        <v>0.88716461184786188</v>
      </c>
      <c r="D19" s="2">
        <v>1</v>
      </c>
    </row>
    <row r="21" spans="1:9" ht="29.25" customHeight="1" x14ac:dyDescent="0.25">
      <c r="A21" s="21" t="s">
        <v>56</v>
      </c>
      <c r="B21" s="21"/>
      <c r="C21" s="21"/>
      <c r="D21" s="21"/>
      <c r="E21" s="21"/>
      <c r="F21" s="21"/>
      <c r="G21" s="36"/>
      <c r="H21" s="36"/>
      <c r="I21" s="36"/>
    </row>
    <row r="22" spans="1:9" ht="33" customHeight="1" x14ac:dyDescent="0.25">
      <c r="A22" s="21" t="s">
        <v>57</v>
      </c>
      <c r="B22" s="21"/>
      <c r="C22" s="21"/>
      <c r="D22" s="21"/>
      <c r="E22" s="21"/>
      <c r="F22" s="21"/>
      <c r="G22" s="36"/>
      <c r="H22" s="36"/>
      <c r="I22" s="36"/>
    </row>
    <row r="23" spans="1:9" ht="34.5" customHeight="1" x14ac:dyDescent="0.25">
      <c r="A23" s="21" t="s">
        <v>58</v>
      </c>
      <c r="B23" s="21"/>
      <c r="C23" s="21"/>
      <c r="D23" s="21"/>
      <c r="E23" s="21"/>
      <c r="F23" s="21"/>
      <c r="G23" s="36"/>
      <c r="H23" s="36"/>
      <c r="I23" s="36"/>
    </row>
  </sheetData>
  <mergeCells count="5">
    <mergeCell ref="A21:F21"/>
    <mergeCell ref="A23:F23"/>
    <mergeCell ref="A22:F22"/>
    <mergeCell ref="A9:F9"/>
    <mergeCell ref="A15:F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B23" sqref="B23"/>
    </sheetView>
  </sheetViews>
  <sheetFormatPr defaultRowHeight="15.75" x14ac:dyDescent="0.25"/>
  <cols>
    <col min="1" max="1" width="38.28515625" style="17" customWidth="1"/>
    <col min="2" max="2" width="15.85546875" style="8" bestFit="1" customWidth="1"/>
    <col min="3" max="3" width="13.85546875" style="8" customWidth="1"/>
    <col min="4" max="6" width="13.5703125" style="8" customWidth="1"/>
  </cols>
  <sheetData>
    <row r="1" spans="1:6" x14ac:dyDescent="0.25">
      <c r="A1" s="6"/>
      <c r="B1" s="26">
        <v>2015</v>
      </c>
      <c r="C1" s="26">
        <v>2016</v>
      </c>
      <c r="D1" s="26">
        <v>2017</v>
      </c>
      <c r="E1" s="26">
        <v>2018</v>
      </c>
      <c r="F1" s="26">
        <v>2019</v>
      </c>
    </row>
    <row r="2" spans="1:6" x14ac:dyDescent="0.25">
      <c r="A2" s="27" t="s">
        <v>40</v>
      </c>
      <c r="B2" s="5">
        <v>3168085</v>
      </c>
      <c r="C2" s="5">
        <v>3261101</v>
      </c>
      <c r="D2" s="5">
        <v>4365475</v>
      </c>
      <c r="E2" s="5">
        <v>3110188</v>
      </c>
      <c r="F2" s="5">
        <v>3802557</v>
      </c>
    </row>
    <row r="3" spans="1:6" x14ac:dyDescent="0.25">
      <c r="A3" s="27" t="s">
        <v>38</v>
      </c>
      <c r="B3" s="5">
        <v>1266077</v>
      </c>
      <c r="C3" s="5">
        <v>1916615</v>
      </c>
      <c r="D3" s="5">
        <v>1879134</v>
      </c>
      <c r="E3" s="5">
        <v>1850007</v>
      </c>
      <c r="F3" s="5">
        <v>1666712</v>
      </c>
    </row>
    <row r="4" spans="1:6" ht="31.5" x14ac:dyDescent="0.25">
      <c r="A4" s="27" t="s">
        <v>11</v>
      </c>
      <c r="B4" s="5">
        <v>174089</v>
      </c>
      <c r="C4" s="5">
        <v>478021</v>
      </c>
      <c r="D4" s="5">
        <v>302098</v>
      </c>
      <c r="E4" s="5">
        <v>98358</v>
      </c>
      <c r="F4" s="5">
        <v>30798</v>
      </c>
    </row>
    <row r="5" spans="1:6" ht="27" customHeight="1" x14ac:dyDescent="0.25">
      <c r="A5" s="27" t="s">
        <v>12</v>
      </c>
      <c r="B5" s="5">
        <v>176868</v>
      </c>
      <c r="C5" s="5">
        <v>239039</v>
      </c>
      <c r="D5" s="5">
        <v>195756</v>
      </c>
      <c r="E5" s="5">
        <v>606296</v>
      </c>
      <c r="F5" s="5">
        <v>1221255</v>
      </c>
    </row>
    <row r="6" spans="1:6" ht="16.5" customHeight="1" x14ac:dyDescent="0.25">
      <c r="A6" s="27" t="s">
        <v>42</v>
      </c>
      <c r="B6" s="15">
        <f>SUM(B2:B5)</f>
        <v>4785119</v>
      </c>
      <c r="C6" s="15">
        <f t="shared" ref="C6:F6" si="0">SUM(C2:C5)</f>
        <v>5894776</v>
      </c>
      <c r="D6" s="15">
        <f t="shared" si="0"/>
        <v>6742463</v>
      </c>
      <c r="E6" s="15">
        <f t="shared" si="0"/>
        <v>5664849</v>
      </c>
      <c r="F6" s="15">
        <f t="shared" si="0"/>
        <v>6721322</v>
      </c>
    </row>
    <row r="7" spans="1:6" ht="16.5" customHeight="1" x14ac:dyDescent="0.25">
      <c r="A7" s="27" t="s">
        <v>41</v>
      </c>
      <c r="B7" s="5">
        <v>874592</v>
      </c>
      <c r="C7" s="5">
        <v>0</v>
      </c>
      <c r="D7" s="5">
        <v>0</v>
      </c>
      <c r="E7" s="5">
        <v>0</v>
      </c>
      <c r="F7" s="5">
        <v>0</v>
      </c>
    </row>
    <row r="8" spans="1:6" ht="16.5" customHeight="1" x14ac:dyDescent="0.25">
      <c r="A8" s="27" t="s">
        <v>43</v>
      </c>
      <c r="B8" s="5">
        <v>6195925</v>
      </c>
      <c r="C8" s="5">
        <v>7107294</v>
      </c>
      <c r="D8" s="5">
        <v>7228840</v>
      </c>
      <c r="E8" s="5">
        <v>5682066</v>
      </c>
      <c r="F8" s="5">
        <v>6628177</v>
      </c>
    </row>
    <row r="9" spans="1:6" ht="24.75" customHeight="1" x14ac:dyDescent="0.25">
      <c r="A9" s="27" t="s">
        <v>44</v>
      </c>
      <c r="B9" s="5">
        <v>0</v>
      </c>
      <c r="C9" s="5">
        <v>66280</v>
      </c>
      <c r="D9" s="5">
        <v>22518</v>
      </c>
      <c r="E9" s="5">
        <v>12179</v>
      </c>
      <c r="F9" s="5">
        <v>1</v>
      </c>
    </row>
    <row r="10" spans="1:6" x14ac:dyDescent="0.25">
      <c r="A10" s="27" t="s">
        <v>45</v>
      </c>
      <c r="B10" s="15">
        <f>SUM(B7:B9)</f>
        <v>7070517</v>
      </c>
      <c r="C10" s="15">
        <f t="shared" ref="C10:F10" si="1">SUM(C7:C9)</f>
        <v>7173574</v>
      </c>
      <c r="D10" s="15">
        <f t="shared" si="1"/>
        <v>7251358</v>
      </c>
      <c r="E10" s="15">
        <f t="shared" si="1"/>
        <v>5694245</v>
      </c>
      <c r="F10" s="15">
        <f t="shared" si="1"/>
        <v>6628178</v>
      </c>
    </row>
    <row r="11" spans="1:6" x14ac:dyDescent="0.25">
      <c r="A11" s="27" t="s">
        <v>46</v>
      </c>
      <c r="B11" s="15">
        <f>B6-B10</f>
        <v>-2285398</v>
      </c>
      <c r="C11" s="15">
        <f t="shared" ref="C11:F11" si="2">C6-C10</f>
        <v>-1278798</v>
      </c>
      <c r="D11" s="15">
        <f t="shared" si="2"/>
        <v>-508895</v>
      </c>
      <c r="E11" s="15">
        <f t="shared" si="2"/>
        <v>-29396</v>
      </c>
      <c r="F11" s="15">
        <f t="shared" si="2"/>
        <v>93144</v>
      </c>
    </row>
    <row r="12" spans="1:6" x14ac:dyDescent="0.25">
      <c r="A12" s="28" t="s">
        <v>47</v>
      </c>
      <c r="B12" s="5">
        <v>5662701</v>
      </c>
      <c r="C12" s="5">
        <v>6428011</v>
      </c>
      <c r="D12" s="5">
        <v>7130478</v>
      </c>
      <c r="E12" s="5">
        <v>5886959</v>
      </c>
      <c r="F12" s="5">
        <v>6933075</v>
      </c>
    </row>
    <row r="13" spans="1:6" ht="31.5" x14ac:dyDescent="0.25">
      <c r="A13" s="27" t="s">
        <v>48</v>
      </c>
      <c r="B13" s="5">
        <v>-1439062</v>
      </c>
      <c r="C13" s="5">
        <v>-783251</v>
      </c>
      <c r="D13" s="5">
        <v>-158235</v>
      </c>
      <c r="E13" s="5">
        <v>152110</v>
      </c>
      <c r="F13" s="5">
        <v>262166</v>
      </c>
    </row>
    <row r="14" spans="1:6" x14ac:dyDescent="0.25">
      <c r="A14" s="27" t="s">
        <v>49</v>
      </c>
      <c r="B14" s="5">
        <v>558415</v>
      </c>
      <c r="C14" s="5">
        <v>831833</v>
      </c>
      <c r="D14" s="5">
        <v>1119606</v>
      </c>
      <c r="E14" s="5">
        <v>581772</v>
      </c>
      <c r="F14" s="5">
        <v>494823</v>
      </c>
    </row>
    <row r="15" spans="1:6" x14ac:dyDescent="0.25">
      <c r="A15" s="27" t="s">
        <v>50</v>
      </c>
      <c r="B15" s="5">
        <v>26645404</v>
      </c>
      <c r="C15" s="5">
        <v>32103866</v>
      </c>
      <c r="D15" s="5">
        <v>36598524</v>
      </c>
      <c r="E15" s="5">
        <v>36854704</v>
      </c>
      <c r="F15" s="5">
        <v>40972176</v>
      </c>
    </row>
    <row r="16" spans="1:6" ht="31.5" x14ac:dyDescent="0.25">
      <c r="A16" s="26" t="s">
        <v>2</v>
      </c>
      <c r="B16" s="3">
        <v>-1429792</v>
      </c>
      <c r="C16" s="3">
        <v>-773981</v>
      </c>
      <c r="D16" s="3">
        <v>-148966</v>
      </c>
      <c r="E16" s="3">
        <v>161380</v>
      </c>
      <c r="F16" s="3">
        <v>271435</v>
      </c>
    </row>
    <row r="17" spans="1:10" x14ac:dyDescent="0.25">
      <c r="A17" s="16"/>
    </row>
    <row r="18" spans="1:10" x14ac:dyDescent="0.25">
      <c r="A18" s="2"/>
      <c r="B18" s="26">
        <v>2015</v>
      </c>
      <c r="C18" s="26">
        <v>2016</v>
      </c>
      <c r="D18" s="26">
        <v>2017</v>
      </c>
      <c r="E18" s="26">
        <v>2018</v>
      </c>
      <c r="F18" s="26">
        <v>2019</v>
      </c>
    </row>
    <row r="19" spans="1:10" ht="18.75" customHeight="1" x14ac:dyDescent="0.25">
      <c r="A19" s="29" t="s">
        <v>29</v>
      </c>
      <c r="B19" s="14">
        <f>(B11/B12)*1.2</f>
        <v>-0.48430556372303601</v>
      </c>
      <c r="C19" s="14">
        <f t="shared" ref="C19:F19" si="3">(C11/C12)*1.2</f>
        <v>-0.23872977193100631</v>
      </c>
      <c r="D19" s="14">
        <f t="shared" si="3"/>
        <v>-8.5642785799212903E-2</v>
      </c>
      <c r="E19" s="14">
        <f t="shared" si="3"/>
        <v>-5.9920920121916939E-3</v>
      </c>
      <c r="F19" s="14">
        <f t="shared" si="3"/>
        <v>1.6121677610584046E-2</v>
      </c>
    </row>
    <row r="20" spans="1:10" ht="31.5" x14ac:dyDescent="0.25">
      <c r="A20" s="29" t="s">
        <v>30</v>
      </c>
      <c r="B20" s="14">
        <f>(B13/B12)*1.4</f>
        <v>-0.35578194928533219</v>
      </c>
      <c r="C20" s="14">
        <f t="shared" ref="C20:F20" si="4">(C13/C12)*1.4</f>
        <v>-0.17058953383869441</v>
      </c>
      <c r="D20" s="14">
        <f t="shared" si="4"/>
        <v>-3.1067903161611322E-2</v>
      </c>
      <c r="E20" s="14">
        <f t="shared" si="4"/>
        <v>3.6173854786486534E-2</v>
      </c>
      <c r="F20" s="14">
        <f t="shared" si="4"/>
        <v>5.293933788398366E-2</v>
      </c>
    </row>
    <row r="21" spans="1:10" x14ac:dyDescent="0.25">
      <c r="A21" s="29" t="s">
        <v>31</v>
      </c>
      <c r="B21" s="14">
        <f>(B14/B12)*3.3</f>
        <v>0.32542235586869234</v>
      </c>
      <c r="C21" s="14">
        <f t="shared" ref="C21:F21" si="5">(C14/C12)*3.3</f>
        <v>0.42704483548643579</v>
      </c>
      <c r="D21" s="14">
        <f t="shared" si="5"/>
        <v>0.51815597776193967</v>
      </c>
      <c r="E21" s="14">
        <f t="shared" si="5"/>
        <v>0.3261187312498694</v>
      </c>
      <c r="F21" s="14">
        <f t="shared" si="5"/>
        <v>0.23552549193539662</v>
      </c>
    </row>
    <row r="22" spans="1:10" ht="17.25" customHeight="1" x14ac:dyDescent="0.25">
      <c r="A22" s="29" t="s">
        <v>32</v>
      </c>
      <c r="B22" s="14">
        <f>(B15/B12)*0.99</f>
        <v>4.6583688526023179</v>
      </c>
      <c r="C22" s="14">
        <f t="shared" ref="C22:F22" si="6">(C15/C12)*0.99</f>
        <v>4.9444264081066445</v>
      </c>
      <c r="D22" s="14">
        <f t="shared" si="6"/>
        <v>5.0813618329654755</v>
      </c>
      <c r="E22" s="14">
        <f t="shared" si="6"/>
        <v>6.1977936248579271</v>
      </c>
      <c r="F22" s="14">
        <f t="shared" si="6"/>
        <v>5.8505719669843472</v>
      </c>
    </row>
    <row r="23" spans="1:10" ht="48" customHeight="1" x14ac:dyDescent="0.25">
      <c r="A23" s="29" t="s">
        <v>33</v>
      </c>
      <c r="B23" s="14">
        <f>(B16/B10)*0.6</f>
        <v>-0.12133132555936149</v>
      </c>
      <c r="C23" s="14">
        <f t="shared" ref="C23:F23" si="7">(C16/C10)*0.6</f>
        <v>-6.4736015826978299E-2</v>
      </c>
      <c r="D23" s="14">
        <f t="shared" si="7"/>
        <v>-1.232591191884334E-2</v>
      </c>
      <c r="E23" s="14">
        <f t="shared" si="7"/>
        <v>1.7004537036955734E-2</v>
      </c>
      <c r="F23" s="14">
        <f t="shared" si="7"/>
        <v>2.457100578771421E-2</v>
      </c>
    </row>
    <row r="25" spans="1:10" x14ac:dyDescent="0.25">
      <c r="A25" s="2"/>
      <c r="B25" s="26">
        <v>2015</v>
      </c>
      <c r="C25" s="26">
        <v>2016</v>
      </c>
      <c r="D25" s="26">
        <v>2017</v>
      </c>
      <c r="E25" s="26">
        <v>2018</v>
      </c>
      <c r="F25" s="26">
        <v>2019</v>
      </c>
    </row>
    <row r="26" spans="1:10" ht="15" customHeight="1" x14ac:dyDescent="0.25">
      <c r="A26" s="30" t="s">
        <v>34</v>
      </c>
      <c r="B26" s="14">
        <f>SUM(B19:B23)</f>
        <v>4.0223723699032812</v>
      </c>
      <c r="C26" s="14">
        <f t="shared" ref="C26:F26" si="8">SUM(C19:C23)</f>
        <v>4.8974159219964015</v>
      </c>
      <c r="D26" s="14">
        <f t="shared" si="8"/>
        <v>5.4704812098477476</v>
      </c>
      <c r="E26" s="14">
        <f t="shared" si="8"/>
        <v>6.5710986559190463</v>
      </c>
      <c r="F26" s="14">
        <f t="shared" si="8"/>
        <v>6.1797294802020257</v>
      </c>
    </row>
    <row r="28" spans="1:10" x14ac:dyDescent="0.25">
      <c r="A28" s="25" t="s">
        <v>59</v>
      </c>
      <c r="B28" s="18"/>
      <c r="C28" s="18"/>
      <c r="D28" s="18"/>
      <c r="E28" s="18"/>
      <c r="F28" s="18"/>
    </row>
    <row r="29" spans="1:10" x14ac:dyDescent="0.25">
      <c r="A29" s="22" t="s">
        <v>60</v>
      </c>
      <c r="B29" s="22"/>
      <c r="C29" s="22"/>
      <c r="D29" s="22"/>
      <c r="E29" s="22"/>
      <c r="F29" s="22"/>
      <c r="G29" s="24"/>
      <c r="H29" s="24"/>
      <c r="I29" s="24"/>
      <c r="J29" s="24"/>
    </row>
    <row r="30" spans="1:10" ht="61.5" customHeight="1" x14ac:dyDescent="0.25">
      <c r="A30" s="22" t="s">
        <v>61</v>
      </c>
      <c r="B30" s="22"/>
      <c r="C30" s="22"/>
      <c r="D30" s="22"/>
      <c r="E30" s="22"/>
      <c r="F30" s="22"/>
      <c r="G30" s="24"/>
      <c r="H30" s="24"/>
      <c r="I30" s="24"/>
      <c r="J30" s="24"/>
    </row>
    <row r="31" spans="1:10" ht="33.75" customHeight="1" x14ac:dyDescent="0.25">
      <c r="A31" s="22" t="s">
        <v>62</v>
      </c>
      <c r="B31" s="22"/>
      <c r="C31" s="22"/>
      <c r="D31" s="22"/>
      <c r="E31" s="22"/>
      <c r="F31" s="22"/>
      <c r="G31" s="24"/>
      <c r="H31" s="24"/>
      <c r="I31" s="24"/>
      <c r="J31" s="24"/>
    </row>
    <row r="32" spans="1:10" ht="32.25" customHeight="1" x14ac:dyDescent="0.25">
      <c r="A32" s="22" t="s">
        <v>63</v>
      </c>
      <c r="B32" s="22"/>
      <c r="C32" s="22"/>
      <c r="D32" s="22"/>
      <c r="E32" s="22"/>
      <c r="F32" s="22"/>
      <c r="G32" s="24"/>
      <c r="H32" s="24"/>
      <c r="I32" s="24"/>
      <c r="J32" s="24"/>
    </row>
    <row r="33" spans="1:10" ht="51" customHeight="1" x14ac:dyDescent="0.25">
      <c r="A33" s="22" t="s">
        <v>64</v>
      </c>
      <c r="B33" s="22"/>
      <c r="C33" s="22"/>
      <c r="D33" s="22"/>
      <c r="E33" s="22"/>
      <c r="F33" s="22"/>
      <c r="G33" s="24"/>
      <c r="H33" s="24"/>
      <c r="I33" s="24"/>
      <c r="J33" s="24"/>
    </row>
  </sheetData>
  <mergeCells count="6">
    <mergeCell ref="A33:F33"/>
    <mergeCell ref="G29:J33"/>
    <mergeCell ref="A31:F31"/>
    <mergeCell ref="A30:F30"/>
    <mergeCell ref="A29:F29"/>
    <mergeCell ref="A32:F3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3" workbookViewId="0">
      <selection activeCell="H5" sqref="H5"/>
    </sheetView>
  </sheetViews>
  <sheetFormatPr defaultRowHeight="15.75" x14ac:dyDescent="0.25"/>
  <cols>
    <col min="1" max="1" width="45" style="8" customWidth="1"/>
    <col min="2" max="2" width="16.28515625" style="8" bestFit="1" customWidth="1"/>
    <col min="3" max="3" width="13.85546875" style="8" customWidth="1"/>
    <col min="4" max="6" width="13.5703125" style="8" customWidth="1"/>
  </cols>
  <sheetData>
    <row r="1" spans="1:6" x14ac:dyDescent="0.25">
      <c r="A1" s="11"/>
      <c r="B1" s="26">
        <v>2015</v>
      </c>
      <c r="C1" s="26">
        <v>2016</v>
      </c>
      <c r="D1" s="26">
        <v>2017</v>
      </c>
      <c r="E1" s="26">
        <v>2018</v>
      </c>
      <c r="F1" s="26">
        <v>2019</v>
      </c>
    </row>
    <row r="2" spans="1:6" x14ac:dyDescent="0.25">
      <c r="A2" s="31" t="s">
        <v>14</v>
      </c>
      <c r="B2" s="5">
        <v>5129228</v>
      </c>
      <c r="C2" s="5">
        <v>6068188</v>
      </c>
      <c r="D2" s="5">
        <v>7014873</v>
      </c>
      <c r="E2" s="5">
        <v>5835446</v>
      </c>
      <c r="F2" s="5">
        <v>6888869</v>
      </c>
    </row>
    <row r="3" spans="1:6" x14ac:dyDescent="0.25">
      <c r="A3" s="31" t="s">
        <v>9</v>
      </c>
      <c r="B3" s="5">
        <v>7092493</v>
      </c>
      <c r="C3" s="5">
        <v>7201992</v>
      </c>
      <c r="D3" s="5">
        <v>7279444</v>
      </c>
      <c r="E3" s="5">
        <v>5725579</v>
      </c>
      <c r="F3" s="5">
        <v>6661452</v>
      </c>
    </row>
    <row r="4" spans="1:6" x14ac:dyDescent="0.25">
      <c r="A4" s="31" t="s">
        <v>51</v>
      </c>
      <c r="B4" s="5">
        <v>5662701</v>
      </c>
      <c r="C4" s="5">
        <v>6428011</v>
      </c>
      <c r="D4" s="5">
        <v>7130478</v>
      </c>
      <c r="E4" s="5">
        <v>5886959</v>
      </c>
      <c r="F4" s="5">
        <v>6933075</v>
      </c>
    </row>
    <row r="5" spans="1:6" ht="16.5" customHeight="1" x14ac:dyDescent="0.25">
      <c r="A5" s="31" t="s">
        <v>16</v>
      </c>
      <c r="B5" s="5">
        <v>371473</v>
      </c>
      <c r="C5" s="5">
        <v>655811</v>
      </c>
      <c r="D5" s="5">
        <v>625015</v>
      </c>
      <c r="E5" s="5">
        <v>310345</v>
      </c>
      <c r="F5" s="5">
        <v>262166</v>
      </c>
    </row>
    <row r="6" spans="1:6" ht="16.5" customHeight="1" x14ac:dyDescent="0.25">
      <c r="A6" s="31" t="s">
        <v>52</v>
      </c>
      <c r="B6" s="5">
        <v>478929</v>
      </c>
      <c r="C6" s="5">
        <v>832797</v>
      </c>
      <c r="D6" s="5">
        <v>822142</v>
      </c>
      <c r="E6" s="5">
        <v>398011</v>
      </c>
      <c r="F6" s="5">
        <v>337923</v>
      </c>
    </row>
    <row r="7" spans="1:6" ht="16.5" customHeight="1" x14ac:dyDescent="0.25">
      <c r="A7" s="31" t="s">
        <v>50</v>
      </c>
      <c r="B7" s="5">
        <v>26645404</v>
      </c>
      <c r="C7" s="5">
        <v>32103866</v>
      </c>
      <c r="D7" s="5">
        <v>36598524</v>
      </c>
      <c r="E7" s="5">
        <v>36854704</v>
      </c>
      <c r="F7" s="5">
        <v>40972176</v>
      </c>
    </row>
    <row r="8" spans="1:6" ht="27" customHeight="1" x14ac:dyDescent="0.25">
      <c r="A8" s="26" t="s">
        <v>2</v>
      </c>
      <c r="B8" s="3">
        <v>-1429792</v>
      </c>
      <c r="C8" s="3">
        <v>-773981</v>
      </c>
      <c r="D8" s="3">
        <v>-148966</v>
      </c>
      <c r="E8" s="3">
        <v>161380</v>
      </c>
      <c r="F8" s="3">
        <v>271435</v>
      </c>
    </row>
    <row r="9" spans="1:6" ht="16.5" customHeight="1" x14ac:dyDescent="0.25">
      <c r="A9" s="31" t="s">
        <v>41</v>
      </c>
      <c r="B9" s="5">
        <v>874592</v>
      </c>
      <c r="C9" s="5">
        <v>0</v>
      </c>
      <c r="D9" s="5">
        <v>0</v>
      </c>
      <c r="E9" s="5">
        <v>0</v>
      </c>
      <c r="F9" s="5">
        <v>0</v>
      </c>
    </row>
    <row r="10" spans="1:6" ht="16.5" customHeight="1" x14ac:dyDescent="0.25">
      <c r="A10" s="31" t="s">
        <v>43</v>
      </c>
      <c r="B10" s="5">
        <v>6195925</v>
      </c>
      <c r="C10" s="5">
        <v>7107294</v>
      </c>
      <c r="D10" s="5">
        <v>7228840</v>
      </c>
      <c r="E10" s="5">
        <v>5682066</v>
      </c>
      <c r="F10" s="5">
        <v>6628177</v>
      </c>
    </row>
    <row r="11" spans="1:6" ht="16.5" customHeight="1" x14ac:dyDescent="0.25">
      <c r="A11" s="31" t="s">
        <v>44</v>
      </c>
      <c r="B11" s="5">
        <v>0</v>
      </c>
      <c r="C11" s="5">
        <v>66280</v>
      </c>
      <c r="D11" s="5">
        <v>22518</v>
      </c>
      <c r="E11" s="5">
        <v>12179</v>
      </c>
      <c r="F11" s="5">
        <v>1</v>
      </c>
    </row>
    <row r="12" spans="1:6" ht="16.5" customHeight="1" x14ac:dyDescent="0.25">
      <c r="A12" s="31" t="s">
        <v>45</v>
      </c>
      <c r="B12" s="15">
        <f>SUM(B9:B11)</f>
        <v>7070517</v>
      </c>
      <c r="C12" s="15">
        <f t="shared" ref="C12" si="0">SUM(C9:C11)</f>
        <v>7173574</v>
      </c>
      <c r="D12" s="15">
        <f t="shared" ref="D12" si="1">SUM(D9:D11)</f>
        <v>7251358</v>
      </c>
      <c r="E12" s="15">
        <f t="shared" ref="E12" si="2">SUM(E9:E11)</f>
        <v>5694245</v>
      </c>
      <c r="F12" s="15">
        <f t="shared" ref="F12" si="3">SUM(F9:F11)</f>
        <v>6628178</v>
      </c>
    </row>
    <row r="13" spans="1:6" x14ac:dyDescent="0.25">
      <c r="A13" s="9"/>
    </row>
    <row r="14" spans="1:6" x14ac:dyDescent="0.25">
      <c r="A14" s="2"/>
      <c r="B14" s="26">
        <v>2015</v>
      </c>
      <c r="C14" s="26">
        <v>2016</v>
      </c>
      <c r="D14" s="26">
        <v>2017</v>
      </c>
      <c r="E14" s="26">
        <v>2018</v>
      </c>
      <c r="F14" s="26">
        <v>2019</v>
      </c>
    </row>
    <row r="15" spans="1:6" ht="18.75" customHeight="1" x14ac:dyDescent="0.25">
      <c r="A15" s="29" t="s">
        <v>29</v>
      </c>
      <c r="B15" s="14">
        <f>((B2-B3)/B4)*1.2</f>
        <v>-0.41604139084864272</v>
      </c>
      <c r="C15" s="14">
        <f t="shared" ref="C15:F15" si="4">((C2-C3)/C4)*1.2</f>
        <v>-0.21166186554441177</v>
      </c>
      <c r="D15" s="14">
        <f t="shared" si="4"/>
        <v>-4.452509354912812E-2</v>
      </c>
      <c r="E15" s="14">
        <f t="shared" si="4"/>
        <v>2.2395331783353681E-2</v>
      </c>
      <c r="F15" s="14">
        <f t="shared" si="4"/>
        <v>3.9362101232137257E-2</v>
      </c>
    </row>
    <row r="16" spans="1:6" x14ac:dyDescent="0.25">
      <c r="A16" s="29" t="s">
        <v>30</v>
      </c>
      <c r="B16" s="14">
        <f>(B5/B4)*1.4</f>
        <v>9.1839954113770092E-2</v>
      </c>
      <c r="C16" s="14">
        <f t="shared" ref="C16:F16" si="5">(C5/C4)*1.4</f>
        <v>0.14283351413057632</v>
      </c>
      <c r="D16" s="14">
        <f t="shared" si="5"/>
        <v>0.12271561597974216</v>
      </c>
      <c r="E16" s="14">
        <f t="shared" si="5"/>
        <v>7.3804319004090221E-2</v>
      </c>
      <c r="F16" s="14">
        <f t="shared" si="5"/>
        <v>5.293933788398366E-2</v>
      </c>
    </row>
    <row r="17" spans="1:6" x14ac:dyDescent="0.25">
      <c r="A17" s="29" t="s">
        <v>31</v>
      </c>
      <c r="B17" s="14">
        <f>(B6/B4)*3.3</f>
        <v>0.27910103323484675</v>
      </c>
      <c r="C17" s="14">
        <f t="shared" ref="C17:F17" si="6">(C6/C4)*3.3</f>
        <v>0.42753973196374429</v>
      </c>
      <c r="D17" s="14">
        <f t="shared" si="6"/>
        <v>0.38048902191409889</v>
      </c>
      <c r="E17" s="14">
        <f t="shared" si="6"/>
        <v>0.22310946959202538</v>
      </c>
      <c r="F17" s="14">
        <f t="shared" si="6"/>
        <v>0.16084434395993119</v>
      </c>
    </row>
    <row r="18" spans="1:6" ht="17.25" customHeight="1" x14ac:dyDescent="0.25">
      <c r="A18" s="29" t="s">
        <v>32</v>
      </c>
      <c r="B18" s="14">
        <f>(B7/B4)*0.99</f>
        <v>4.6583688526023179</v>
      </c>
      <c r="C18" s="14">
        <f t="shared" ref="C18:F18" si="7">(C7/C4)*0.99</f>
        <v>4.9444264081066445</v>
      </c>
      <c r="D18" s="14">
        <f t="shared" si="7"/>
        <v>5.0813618329654755</v>
      </c>
      <c r="E18" s="14">
        <f t="shared" si="7"/>
        <v>6.1977936248579271</v>
      </c>
      <c r="F18" s="14">
        <f t="shared" si="7"/>
        <v>5.8505719669843472</v>
      </c>
    </row>
    <row r="19" spans="1:6" ht="45" customHeight="1" x14ac:dyDescent="0.25">
      <c r="A19" s="29" t="s">
        <v>33</v>
      </c>
      <c r="B19" s="14">
        <f>(B8/B12)*0.6</f>
        <v>-0.12133132555936149</v>
      </c>
      <c r="C19" s="14">
        <f t="shared" ref="C19:F19" si="8">(C8/C12)*0.6</f>
        <v>-6.4736015826978299E-2</v>
      </c>
      <c r="D19" s="14">
        <f t="shared" si="8"/>
        <v>-1.232591191884334E-2</v>
      </c>
      <c r="E19" s="14">
        <f t="shared" si="8"/>
        <v>1.7004537036955734E-2</v>
      </c>
      <c r="F19" s="14">
        <f t="shared" si="8"/>
        <v>2.457100578771421E-2</v>
      </c>
    </row>
    <row r="21" spans="1:6" x14ac:dyDescent="0.25">
      <c r="A21" s="2"/>
      <c r="B21" s="26">
        <v>2015</v>
      </c>
      <c r="C21" s="26">
        <v>2016</v>
      </c>
      <c r="D21" s="26">
        <v>2017</v>
      </c>
      <c r="E21" s="26">
        <v>2018</v>
      </c>
      <c r="F21" s="26">
        <v>2019</v>
      </c>
    </row>
    <row r="22" spans="1:6" ht="15" customHeight="1" x14ac:dyDescent="0.25">
      <c r="A22" s="29" t="s">
        <v>34</v>
      </c>
      <c r="B22" s="14">
        <f>SUM(B15:B19)</f>
        <v>4.4919371235429306</v>
      </c>
      <c r="C22" s="14">
        <f t="shared" ref="C22:F22" si="9">SUM(C15:C19)</f>
        <v>5.2384017728295742</v>
      </c>
      <c r="D22" s="14">
        <f t="shared" si="9"/>
        <v>5.5277154653913456</v>
      </c>
      <c r="E22" s="14">
        <f t="shared" si="9"/>
        <v>6.534107282274352</v>
      </c>
      <c r="F22" s="14">
        <f t="shared" si="9"/>
        <v>6.1282887558481134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КА-КУРС</vt:lpstr>
      <vt:lpstr>АЛ-ТЛ</vt:lpstr>
      <vt:lpstr>Коэф Альтман как понимаю</vt:lpstr>
      <vt:lpstr>Коэф Альтман как в интернете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2020-09-25T10:44:58Z</dcterms:modified>
</cp:coreProperties>
</file>